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3050" tabRatio="816" firstSheet="15" activeTab="20"/>
  </bookViews>
  <sheets>
    <sheet name="Macro1" sheetId="1" state="veryHidden" r:id="rId1"/>
    <sheet name="2021年一般预算执行封皮" sheetId="2" r:id="rId2"/>
    <sheet name="2021年一般公共收入" sheetId="3" r:id="rId3"/>
    <sheet name="2021年全区一般预算支出调整总表" sheetId="4" r:id="rId4"/>
    <sheet name="2021年区本级一般预算支出调整总表-类级科目" sheetId="5" r:id="rId5"/>
    <sheet name="2021年区本级一般预算支出-分项目项级科目" sheetId="6" r:id="rId6"/>
    <sheet name="基本支出政府经济分类" sheetId="7" r:id="rId7"/>
    <sheet name="2021年市对区一般公共预算税收返还和转移支付表" sheetId="8" r:id="rId8"/>
    <sheet name="2021年一般债务预计" sheetId="9" r:id="rId9"/>
    <sheet name="2021年政府性基金预算封皮" sheetId="10" r:id="rId10"/>
    <sheet name="2021年政府性基金收入预算" sheetId="11" r:id="rId11"/>
    <sheet name="2021年政府性基金支出类级科目" sheetId="12" r:id="rId12"/>
    <sheet name="区本级2021年政府性基金支出项级科目" sheetId="13" r:id="rId13"/>
    <sheet name="2021年市对区政府性预算转移支付表" sheetId="14" r:id="rId14"/>
    <sheet name="2021年专项债务预计" sheetId="15" r:id="rId15"/>
    <sheet name="2021年区对镇补助支出表" sheetId="16" r:id="rId16"/>
    <sheet name="2021年国有资本经营预算封皮" sheetId="17" r:id="rId17"/>
    <sheet name="2021年国有资本经营收入" sheetId="18" r:id="rId18"/>
    <sheet name="2021年国有资本经营支出" sheetId="19" r:id="rId19"/>
    <sheet name="2021年市对区国有资本经营预算转移支付表" sheetId="20" r:id="rId20"/>
    <sheet name="2021年债务预计" sheetId="21" r:id="rId21"/>
  </sheets>
  <definedNames>
    <definedName name="_xlnm._FilterDatabase" localSheetId="7" hidden="1">'2021年市对区一般公共预算税收返还和转移支付表'!$A$10:$F$262</definedName>
    <definedName name="_xlnm._FilterDatabase" localSheetId="12" hidden="1">'区本级2021年政府性基金支出项级科目'!$A$4:$F$41</definedName>
    <definedName name="_xlnm.Print_Area" localSheetId="15">'2021年区对镇补助支出表'!$A$1:$D$42</definedName>
    <definedName name="_xlnm.Print_Area" localSheetId="19">'2021年市对区国有资本经营预算转移支付表'!$A$1:$G$7</definedName>
    <definedName name="_xlnm.Print_Area" localSheetId="13">'2021年市对区政府性预算转移支付表'!$A$1:$E$16</definedName>
    <definedName name="_xlnm.Print_Area" localSheetId="11">'2021年政府性基金支出类级科目'!$A$1:$H$15</definedName>
    <definedName name="_xlnm.Print_Area" localSheetId="12">'区本级2021年政府性基金支出项级科目'!$A$1:$F$41</definedName>
    <definedName name="_xlnm.Print_Titles" localSheetId="5">'2021年区本级一般预算支出-分项目项级科目'!$1:$5</definedName>
    <definedName name="_xlnm.Print_Titles" localSheetId="15">'2021年区对镇补助支出表'!$1:$5</definedName>
    <definedName name="_xlnm.Print_Titles" localSheetId="3">'2021年全区一般预算支出调整总表'!$1:$4</definedName>
    <definedName name="_xlnm.Print_Titles" localSheetId="7">'2021年市对区一般公共预算税收返还和转移支付表'!$1:$5</definedName>
    <definedName name="_xlnm.Print_Titles" localSheetId="13">'2021年市对区政府性预算转移支付表'!$1:$5</definedName>
    <definedName name="_xlnm.Print_Titles" localSheetId="2">'2021年一般公共收入'!$1:$4</definedName>
    <definedName name="_xlnm.Print_Titles" localSheetId="12">'区本级2021年政府性基金支出项级科目'!$1:$4</definedName>
  </definedNames>
  <calcPr fullCalcOnLoad="1"/>
</workbook>
</file>

<file path=xl/sharedStrings.xml><?xml version="1.0" encoding="utf-8"?>
<sst xmlns="http://schemas.openxmlformats.org/spreadsheetml/2006/main" count="1646" uniqueCount="1146">
  <si>
    <t>编制单位：天津市北辰区财政局</t>
  </si>
  <si>
    <t>单位：万元</t>
  </si>
  <si>
    <t>项目</t>
  </si>
  <si>
    <t>年初预算</t>
  </si>
  <si>
    <t xml:space="preserve">    7、动用预算稳定调节基金（区本级）</t>
  </si>
  <si>
    <t>预算科目</t>
  </si>
  <si>
    <t>合计</t>
  </si>
  <si>
    <t xml:space="preserve">  201 一般公共服务支出</t>
  </si>
  <si>
    <t xml:space="preserve">  204 公共安全支出</t>
  </si>
  <si>
    <t xml:space="preserve">  205 教育支出</t>
  </si>
  <si>
    <t xml:space="preserve">  206 科学技术支出</t>
  </si>
  <si>
    <t xml:space="preserve">  208 社会保障和就业支出</t>
  </si>
  <si>
    <t xml:space="preserve">  211 节能环保支出</t>
  </si>
  <si>
    <t xml:space="preserve">  212 城乡社区支出</t>
  </si>
  <si>
    <t xml:space="preserve">  213 农林水支出</t>
  </si>
  <si>
    <t xml:space="preserve">  214 交通运输支出</t>
  </si>
  <si>
    <t xml:space="preserve">  216 商业服务业等支出</t>
  </si>
  <si>
    <t xml:space="preserve">  217 金融支出</t>
  </si>
  <si>
    <t xml:space="preserve">  219 援助其他地区支出</t>
  </si>
  <si>
    <t xml:space="preserve">  221 住房保障支出</t>
  </si>
  <si>
    <t xml:space="preserve">  222 粮油物资储备支出</t>
  </si>
  <si>
    <t xml:space="preserve">  227 预备费</t>
  </si>
  <si>
    <t xml:space="preserve">  229 其他支出</t>
  </si>
  <si>
    <t xml:space="preserve">  232 债务付息支出</t>
  </si>
  <si>
    <t xml:space="preserve">  233 债务发行费用支出</t>
  </si>
  <si>
    <t xml:space="preserve">  231 债务还本支出</t>
  </si>
  <si>
    <t xml:space="preserve">    212 城乡社区支出</t>
  </si>
  <si>
    <t xml:space="preserve">    229 其他支出</t>
  </si>
  <si>
    <t xml:space="preserve">    233 债务发行费用支出</t>
  </si>
  <si>
    <t>债务还本支出</t>
  </si>
  <si>
    <t xml:space="preserve">    231 债务还本支出</t>
  </si>
  <si>
    <t>功能科目</t>
  </si>
  <si>
    <t>市专款</t>
  </si>
  <si>
    <t>预计结转结余</t>
  </si>
  <si>
    <t>完成%</t>
  </si>
  <si>
    <t>指标数</t>
  </si>
  <si>
    <t>金额</t>
  </si>
  <si>
    <t xml:space="preserve">   土地出让价款收入</t>
  </si>
  <si>
    <t>城市基础设施配套费收入</t>
  </si>
  <si>
    <t>基金预算支出</t>
  </si>
  <si>
    <t xml:space="preserve">    215 资源勘探电力信息等支出</t>
  </si>
  <si>
    <t xml:space="preserve">      2120802 土地开发支出</t>
  </si>
  <si>
    <t xml:space="preserve">      2120803 城市建设支出</t>
  </si>
  <si>
    <t xml:space="preserve">      2120899 其他国有土地使用权出让收入安排的支出</t>
  </si>
  <si>
    <t xml:space="preserve">      2121099 其他国有土地收益基金支出</t>
  </si>
  <si>
    <t xml:space="preserve">    21211 农业土地开发资金及对应专项债务收入安排的支出</t>
  </si>
  <si>
    <t xml:space="preserve">    22960 彩票公益金及对应专项债务收入安排的支出</t>
  </si>
  <si>
    <t xml:space="preserve">      2320411 国有土地使用权出让金债务付息支出</t>
  </si>
  <si>
    <t xml:space="preserve">    23304 地方政府专项债务发行费用支出</t>
  </si>
  <si>
    <t xml:space="preserve">    23104 地方政府专项债务还本支出</t>
  </si>
  <si>
    <t xml:space="preserve">      2310411 国有土地使用权出让金债务还本支出</t>
  </si>
  <si>
    <t>单位</t>
  </si>
  <si>
    <t>单位：亿元</t>
  </si>
  <si>
    <t>政府债券</t>
  </si>
  <si>
    <t>国有企事业单位债务等</t>
  </si>
  <si>
    <t>（一）一般债务</t>
  </si>
  <si>
    <t>（二）专项债务</t>
  </si>
  <si>
    <t>表一：</t>
  </si>
  <si>
    <t>单位：万元</t>
  </si>
  <si>
    <t>项目</t>
  </si>
  <si>
    <t>年初预算</t>
  </si>
  <si>
    <t>调整预算</t>
  </si>
  <si>
    <t>完成年初预算</t>
  </si>
  <si>
    <t>一般预算收入</t>
  </si>
  <si>
    <t>(一)税收收入</t>
  </si>
  <si>
    <t>1、增值税</t>
  </si>
  <si>
    <t>2、营业税</t>
  </si>
  <si>
    <t>3、企业所得税</t>
  </si>
  <si>
    <t>4、个人所得税</t>
  </si>
  <si>
    <t>5、资源税</t>
  </si>
  <si>
    <t>6、城市维护建设税</t>
  </si>
  <si>
    <t>7、房产税</t>
  </si>
  <si>
    <t>8、印花税</t>
  </si>
  <si>
    <t>9、城镇土地使用税</t>
  </si>
  <si>
    <t>10、土地增值税</t>
  </si>
  <si>
    <t>11、车船税</t>
  </si>
  <si>
    <t>12、耕地占用税</t>
  </si>
  <si>
    <t>13、契税</t>
  </si>
  <si>
    <t>14、环境保护税</t>
  </si>
  <si>
    <t>(二)非税收入</t>
  </si>
  <si>
    <t>1、专项收入</t>
  </si>
  <si>
    <t>教育费附加收入</t>
  </si>
  <si>
    <t>教育资金收入</t>
  </si>
  <si>
    <t>农田水利建设资金收入</t>
  </si>
  <si>
    <t>保障性安居工程资金收入</t>
  </si>
  <si>
    <t>森林植被恢复费</t>
  </si>
  <si>
    <t>2、行政事业性收费收入</t>
  </si>
  <si>
    <t>3、罚没收入</t>
  </si>
  <si>
    <t>4、国有资本经营收入</t>
  </si>
  <si>
    <t>6、其他收入</t>
  </si>
  <si>
    <t>另：税收比%</t>
  </si>
  <si>
    <t>一、各项财力收入</t>
  </si>
  <si>
    <t>加：1、市体制税收返还收入等</t>
  </si>
  <si>
    <t xml:space="preserve">    2、市级转移支付收入</t>
  </si>
  <si>
    <t xml:space="preserve">    3、上年结转结余收入（区本级）</t>
  </si>
  <si>
    <t xml:space="preserve">    4、预算周转金（区本级）</t>
  </si>
  <si>
    <t xml:space="preserve">    5、营改增政策基数补助</t>
  </si>
  <si>
    <t xml:space="preserve">    6、调入资金</t>
  </si>
  <si>
    <t>二、上解支出（减项）</t>
  </si>
  <si>
    <t>1、体制上解支出</t>
  </si>
  <si>
    <t>2、出口退税基数</t>
  </si>
  <si>
    <t>3、对口支援专项</t>
  </si>
  <si>
    <t>4、“三代”及耕占、契税手续费</t>
  </si>
  <si>
    <t>5、市财政垫付专项</t>
  </si>
  <si>
    <t>区级公共财政收入总量</t>
  </si>
  <si>
    <t>一般债券转贷收入</t>
  </si>
  <si>
    <t>总计</t>
  </si>
  <si>
    <t>全区综合财力</t>
  </si>
  <si>
    <t>表二：</t>
  </si>
  <si>
    <t>调整预算</t>
  </si>
  <si>
    <t>一般预算支出小计</t>
  </si>
  <si>
    <t>债务还本支出小计</t>
  </si>
  <si>
    <t>表三：</t>
  </si>
  <si>
    <t>预计执行</t>
  </si>
  <si>
    <t>其中：债务转贷收入</t>
  </si>
  <si>
    <t>一般预算支出小计</t>
  </si>
  <si>
    <t>债务还本支出小计</t>
  </si>
  <si>
    <t>单位：万元</t>
  </si>
  <si>
    <t>年初预算</t>
  </si>
  <si>
    <t>调整预算</t>
  </si>
  <si>
    <t>项目名称</t>
  </si>
  <si>
    <t>机关工资福利支出小计</t>
  </si>
  <si>
    <r>
      <t xml:space="preserve"> </t>
    </r>
    <r>
      <rPr>
        <sz val="12"/>
        <rFont val="宋体"/>
        <family val="0"/>
      </rPr>
      <t xml:space="preserve">  </t>
    </r>
    <r>
      <rPr>
        <sz val="12"/>
        <rFont val="宋体"/>
        <family val="0"/>
      </rPr>
      <t>设备购置</t>
    </r>
  </si>
  <si>
    <t>工资奖金津补贴</t>
  </si>
  <si>
    <r>
      <t xml:space="preserve"> </t>
    </r>
    <r>
      <rPr>
        <sz val="12"/>
        <rFont val="宋体"/>
        <family val="0"/>
      </rPr>
      <t xml:space="preserve">  </t>
    </r>
    <r>
      <rPr>
        <sz val="12"/>
        <rFont val="宋体"/>
        <family val="0"/>
      </rPr>
      <t>大型修缮</t>
    </r>
  </si>
  <si>
    <t>社会保障缴费</t>
  </si>
  <si>
    <t xml:space="preserve">   其他资本性支出</t>
  </si>
  <si>
    <t>住房公积金</t>
  </si>
  <si>
    <t>对事业单位经常性补助小计</t>
  </si>
  <si>
    <t>其他工资福利支出</t>
  </si>
  <si>
    <t>工资福利支出</t>
  </si>
  <si>
    <t>机关商品服务支出小计</t>
  </si>
  <si>
    <t>商品和服务支出</t>
  </si>
  <si>
    <t>办公经费</t>
  </si>
  <si>
    <t>其他对事业单位补助</t>
  </si>
  <si>
    <t>会议费</t>
  </si>
  <si>
    <t>对事业单位资本性补助小计</t>
  </si>
  <si>
    <t>培训费</t>
  </si>
  <si>
    <t>资本性支出（一）</t>
  </si>
  <si>
    <t>专用材料购置费</t>
  </si>
  <si>
    <t>资本性支出（二）</t>
  </si>
  <si>
    <t>委托业务费</t>
  </si>
  <si>
    <t>对个人和家庭的补助小计</t>
  </si>
  <si>
    <t>公务接待费</t>
  </si>
  <si>
    <t>社会福利和救助</t>
  </si>
  <si>
    <t>因公出国（境）费用</t>
  </si>
  <si>
    <t>助学金</t>
  </si>
  <si>
    <t>公务用车运行维护费</t>
  </si>
  <si>
    <t xml:space="preserve">   维修（护）费</t>
  </si>
  <si>
    <t>离退休费</t>
  </si>
  <si>
    <t>其他商品和服务支出</t>
  </si>
  <si>
    <t>其他对个人和家庭补助</t>
  </si>
  <si>
    <t>机关资本性支出（一）小计</t>
  </si>
  <si>
    <t>预备费及预留小计</t>
  </si>
  <si>
    <r>
      <t xml:space="preserve">   </t>
    </r>
    <r>
      <rPr>
        <sz val="12"/>
        <rFont val="宋体"/>
        <family val="0"/>
      </rPr>
      <t>房屋建筑物构建</t>
    </r>
  </si>
  <si>
    <t>预备费</t>
  </si>
  <si>
    <r>
      <t xml:space="preserve">   </t>
    </r>
    <r>
      <rPr>
        <sz val="12"/>
        <rFont val="宋体"/>
        <family val="0"/>
      </rPr>
      <t>基础设施建设</t>
    </r>
  </si>
  <si>
    <t>预留</t>
  </si>
  <si>
    <r>
      <t xml:space="preserve"> </t>
    </r>
    <r>
      <rPr>
        <sz val="12"/>
        <rFont val="宋体"/>
        <family val="0"/>
      </rPr>
      <t xml:space="preserve">  </t>
    </r>
    <r>
      <rPr>
        <sz val="12"/>
        <rFont val="宋体"/>
        <family val="0"/>
      </rPr>
      <t>公务用车购置</t>
    </r>
  </si>
  <si>
    <r>
      <t xml:space="preserve"> </t>
    </r>
    <r>
      <rPr>
        <sz val="12"/>
        <rFont val="宋体"/>
        <family val="0"/>
      </rPr>
      <t xml:space="preserve">  </t>
    </r>
    <r>
      <rPr>
        <sz val="12"/>
        <rFont val="宋体"/>
        <family val="0"/>
      </rPr>
      <t>土地证迁补偿和安置支出</t>
    </r>
  </si>
  <si>
    <t>备注：根据《财政部关于印发&lt;支出经济分类科目改革方案&gt;的通知》（财预[2017]98号）文件要求，自2018年起按照政府经济分类编制预算。</t>
  </si>
  <si>
    <t>土地出让政府净收益</t>
  </si>
  <si>
    <t>土地收购整理成本</t>
  </si>
  <si>
    <t>国有土地收益基金收入</t>
  </si>
  <si>
    <t>农业土地开发资金收入</t>
  </si>
  <si>
    <t>国有土地使用权出让收入</t>
  </si>
  <si>
    <t>新增建设用地有偿使用费</t>
  </si>
  <si>
    <t>其他土地出让收入</t>
  </si>
  <si>
    <t>加：</t>
  </si>
  <si>
    <t>1、转移支付收入</t>
  </si>
  <si>
    <t>2、上年结转结余收入（区本级+镇）</t>
  </si>
  <si>
    <t>3、调入资金</t>
  </si>
  <si>
    <t>减：</t>
  </si>
  <si>
    <t>1、30%政府性基金调至一般预算</t>
  </si>
  <si>
    <t>政府性基金财力合计</t>
  </si>
  <si>
    <t>专项债券转贷收入</t>
  </si>
  <si>
    <t>其中：新增专项债券资金</t>
  </si>
  <si>
    <t>再融资专项债务</t>
  </si>
  <si>
    <t xml:space="preserve">    216 商业服务业等支出</t>
  </si>
  <si>
    <t xml:space="preserve">    232 债务付息支出</t>
  </si>
  <si>
    <t>单位：万元</t>
  </si>
  <si>
    <t>年初预算</t>
  </si>
  <si>
    <t>调整预算</t>
  </si>
  <si>
    <t>预计执行</t>
  </si>
  <si>
    <t xml:space="preserve">    21210 国有土地收益基金及对应专项债务收入安排的支出</t>
  </si>
  <si>
    <t xml:space="preserve">    21213 城市基础设施配套费及对应专项债务收入安排的支出</t>
  </si>
  <si>
    <t xml:space="preserve">      2296002 用于社会福利的彩票公益金支出</t>
  </si>
  <si>
    <t xml:space="preserve">  231 债务还本支出</t>
  </si>
  <si>
    <t>市对区转移支付</t>
  </si>
  <si>
    <t>一、市对区税收返还</t>
  </si>
  <si>
    <t xml:space="preserve">  增值税和消费税税收返还支出</t>
  </si>
  <si>
    <t xml:space="preserve">  所得税基数返还支出</t>
  </si>
  <si>
    <t xml:space="preserve">  营改增基数返还支出</t>
  </si>
  <si>
    <t>二、市对区转移支付</t>
  </si>
  <si>
    <t>15、其他税收</t>
  </si>
  <si>
    <t>上年末开发区结转结余</t>
  </si>
  <si>
    <t>上年末开发区预算稳定调节基金</t>
  </si>
  <si>
    <t xml:space="preserve">    234 抗疫特别国债安排的支出</t>
  </si>
  <si>
    <t xml:space="preserve">      2296003 用于体育事业的彩票公益金支出</t>
  </si>
  <si>
    <t xml:space="preserve">      2296006 用于残疾人事业的彩票公益金支出</t>
  </si>
  <si>
    <t xml:space="preserve">      2296013 用于城乡医疗救助的彩票公益金支出</t>
  </si>
  <si>
    <t xml:space="preserve">    23204 地方政府专项债务付息支出</t>
  </si>
  <si>
    <t xml:space="preserve">  232 债务付息支出</t>
  </si>
  <si>
    <r>
      <t xml:space="preserve"> </t>
    </r>
    <r>
      <rPr>
        <sz val="12"/>
        <rFont val="宋体"/>
        <family val="0"/>
      </rPr>
      <t xml:space="preserve">     </t>
    </r>
    <r>
      <rPr>
        <sz val="12"/>
        <rFont val="宋体"/>
        <family val="0"/>
      </rPr>
      <t>2330411 国有土地使用权出让金债务发行费用支出</t>
    </r>
  </si>
  <si>
    <t>2081902 - 农村最低生活保障金支出</t>
  </si>
  <si>
    <t>2081901 - 城市最低生活保障金支出</t>
  </si>
  <si>
    <t>2080208 - 基层政权建设和社区治理</t>
  </si>
  <si>
    <t>2081099 - 其他社会福利支出</t>
  </si>
  <si>
    <t>2120501 - 城乡社区环境卫生</t>
  </si>
  <si>
    <t>2080802 - 伤残抚恤</t>
  </si>
  <si>
    <t>2080801 - 死亡抚恤</t>
  </si>
  <si>
    <t>2080803 - 在乡复员、退伍军人生活补助</t>
  </si>
  <si>
    <t>2130126 - 农村社会事业</t>
  </si>
  <si>
    <t>2120399 - 其他城乡社区公共设施支出</t>
  </si>
  <si>
    <t>2150801 - 行政运行</t>
  </si>
  <si>
    <t>2050999 - 其他教育费附加安排的支出</t>
  </si>
  <si>
    <t>2150805 - 中小企业发展专项</t>
  </si>
  <si>
    <t>2120803 - 城市建设支出</t>
  </si>
  <si>
    <t>2120802 - 土地开发支出</t>
  </si>
  <si>
    <t>2296002 - 用于社会福利的彩票公益金支出</t>
  </si>
  <si>
    <t>2296003 - 用于体育事业的彩票公益金支出</t>
  </si>
  <si>
    <t>补缴的土地出让价款</t>
  </si>
  <si>
    <t>201 - 一般公共服务支出</t>
  </si>
  <si>
    <t>204 - 公共安全支出</t>
  </si>
  <si>
    <t>205 - 教育支出</t>
  </si>
  <si>
    <t>206 - 科学技术支出</t>
  </si>
  <si>
    <t>207 - 文化旅游体育与传媒支出</t>
  </si>
  <si>
    <t>208 - 社会保障和就业支出</t>
  </si>
  <si>
    <t>210 - 卫生健康支出</t>
  </si>
  <si>
    <t>211 - 节能环保支出</t>
  </si>
  <si>
    <t>212 - 城乡社区支出</t>
  </si>
  <si>
    <t>213 - 农林水支出</t>
  </si>
  <si>
    <t>214 - 交通运输支出</t>
  </si>
  <si>
    <t>215 - 资源勘探工业信息等支出</t>
  </si>
  <si>
    <t>216 - 商业服务业等支出</t>
  </si>
  <si>
    <t>220 - 自然资源海洋气象等支出</t>
  </si>
  <si>
    <t>224 - 灾害防治及应急管理支出</t>
  </si>
  <si>
    <t>229 - 其他支出</t>
  </si>
  <si>
    <t xml:space="preserve">    21208 国有土地使用权出让收入安排的支出</t>
  </si>
  <si>
    <r>
      <t xml:space="preserve"> </t>
    </r>
    <r>
      <rPr>
        <sz val="12"/>
        <rFont val="宋体"/>
        <family val="0"/>
      </rPr>
      <t xml:space="preserve">     </t>
    </r>
    <r>
      <rPr>
        <sz val="12"/>
        <rFont val="宋体"/>
        <family val="0"/>
      </rPr>
      <t>2320431 土地储备专项债券付息支出</t>
    </r>
  </si>
  <si>
    <r>
      <t xml:space="preserve"> </t>
    </r>
    <r>
      <rPr>
        <sz val="12"/>
        <rFont val="宋体"/>
        <family val="0"/>
      </rPr>
      <t xml:space="preserve">     </t>
    </r>
    <r>
      <rPr>
        <sz val="12"/>
        <rFont val="宋体"/>
        <family val="0"/>
      </rPr>
      <t>2320433 棚户区改造专项债券付息支出</t>
    </r>
  </si>
  <si>
    <r>
      <t xml:space="preserve"> </t>
    </r>
    <r>
      <rPr>
        <sz val="12"/>
        <rFont val="宋体"/>
        <family val="0"/>
      </rPr>
      <t xml:space="preserve">     </t>
    </r>
    <r>
      <rPr>
        <sz val="12"/>
        <rFont val="宋体"/>
        <family val="0"/>
      </rPr>
      <t>2320498 其他地方自行试点项目收益专项债券付息支出</t>
    </r>
  </si>
  <si>
    <t>217 - 金融支出</t>
  </si>
  <si>
    <t>219 - 援助其他地区支出</t>
  </si>
  <si>
    <t>221 - 住房保障支出</t>
  </si>
  <si>
    <t>222 - 粮油物资储备支出</t>
  </si>
  <si>
    <t>232 - 债务付息支出</t>
  </si>
  <si>
    <t>233 - 债务发行费用支出</t>
  </si>
  <si>
    <t xml:space="preserve">    23303 - 地方政府一般债务发行费用支出</t>
  </si>
  <si>
    <r>
      <t xml:space="preserve"> </t>
    </r>
    <r>
      <rPr>
        <sz val="12"/>
        <rFont val="宋体"/>
        <family val="0"/>
      </rPr>
      <t xml:space="preserve">     </t>
    </r>
    <r>
      <rPr>
        <sz val="12"/>
        <rFont val="宋体"/>
        <family val="0"/>
      </rPr>
      <t>2330498 其他地方自行试点项目收益专项债券发行费用支出</t>
    </r>
  </si>
  <si>
    <t>单位：万元</t>
  </si>
  <si>
    <t>项目</t>
  </si>
  <si>
    <t>国有资本经营收入合计</t>
  </si>
  <si>
    <t xml:space="preserve">      利润收入</t>
  </si>
  <si>
    <t xml:space="preserve">      股利、股息收入</t>
  </si>
  <si>
    <t xml:space="preserve">      产权转让收入</t>
  </si>
  <si>
    <t xml:space="preserve">      清算收入</t>
  </si>
  <si>
    <t xml:space="preserve">      其他国有资本经营预算收入</t>
  </si>
  <si>
    <t>223  国有资本经营预算支出</t>
  </si>
  <si>
    <t>22301 解决历史遗留问题及改革成本支出</t>
  </si>
  <si>
    <t xml:space="preserve">             合计</t>
  </si>
  <si>
    <t>预算科目</t>
  </si>
  <si>
    <r>
      <t>2020年国有企业退休人员社会化管理补助资金</t>
    </r>
    <r>
      <rPr>
        <sz val="12"/>
        <rFont val="宋体"/>
        <family val="0"/>
      </rPr>
      <t>-2020-110号</t>
    </r>
  </si>
  <si>
    <t xml:space="preserve">         2230105 国有企业退休人员社会化管理补助支出</t>
  </si>
  <si>
    <r>
      <t>2230105</t>
    </r>
    <r>
      <rPr>
        <sz val="12"/>
        <rFont val="宋体"/>
        <family val="0"/>
      </rPr>
      <t>-</t>
    </r>
    <r>
      <rPr>
        <sz val="12"/>
        <rFont val="宋体"/>
        <family val="0"/>
      </rPr>
      <t>国有企业退休人员社会化管理补助支出</t>
    </r>
  </si>
  <si>
    <t>2060499 - 其他技术研究与开发支出</t>
  </si>
  <si>
    <t>2210105 - 农村危房改造</t>
  </si>
  <si>
    <t>2210108 - 老旧小区改造</t>
  </si>
  <si>
    <t>2080899 - 其他优抚支出</t>
  </si>
  <si>
    <t>2130122 - 农业生产发展</t>
  </si>
  <si>
    <t>2101202 - 财政对城乡居民基本医疗保险基金的补助</t>
  </si>
  <si>
    <t>2070109 - 群众文化</t>
  </si>
  <si>
    <t>2100408 - 基本公共卫生服务</t>
  </si>
  <si>
    <t>2012399 - 其他民族事务支出</t>
  </si>
  <si>
    <t>2130899 - 其他普惠金融发展支出</t>
  </si>
  <si>
    <t>2130152 - 对高校毕业生到基层任职补助</t>
  </si>
  <si>
    <t>2059999 - 其他教育支出</t>
  </si>
  <si>
    <t>2130705 - 对村民委员会和村党支部的补助</t>
  </si>
  <si>
    <t>2130205 - 森林资源培育</t>
  </si>
  <si>
    <t>2130234 - 林业草原防灾减灾</t>
  </si>
  <si>
    <t>2101101 - 行政单位医疗</t>
  </si>
  <si>
    <t>2110301 - 大气</t>
  </si>
  <si>
    <t>2080704 - 社会保险补贴</t>
  </si>
  <si>
    <t>2082602 - 财政对城乡居民基本养老保险基金的补助</t>
  </si>
  <si>
    <t>2060303 - 高技术研究</t>
  </si>
  <si>
    <t>2100699 - 其他中医药支出</t>
  </si>
  <si>
    <t>2101301 - 城乡医疗救助</t>
  </si>
  <si>
    <t>2050302 - 中等职业教育</t>
  </si>
  <si>
    <t>2050701 - 特殊学校教育</t>
  </si>
  <si>
    <t>2082502 - 其他农村生活救助</t>
  </si>
  <si>
    <t>2100201 - 综合医院</t>
  </si>
  <si>
    <t>2081105 - 残疾人就业和扶贫</t>
  </si>
  <si>
    <t>2050202 - 小学教育</t>
  </si>
  <si>
    <t>2050203 - 初中教育</t>
  </si>
  <si>
    <t>2100202 - 中医（民族）医院</t>
  </si>
  <si>
    <t>2140106 - 公路养护</t>
  </si>
  <si>
    <t>2050204 - 高中教育</t>
  </si>
  <si>
    <t>2130803 - 农业保险保费补贴</t>
  </si>
  <si>
    <t>2130135 - 农业资源保护修复与利用</t>
  </si>
  <si>
    <t>2130108 - 病虫害控制</t>
  </si>
  <si>
    <t>2081107 - 残疾人生活和护理补贴</t>
  </si>
  <si>
    <t>2100302 - 乡镇卫生院</t>
  </si>
  <si>
    <t>2100301 - 城市社区卫生机构</t>
  </si>
  <si>
    <t>2081104 - 残疾人康复</t>
  </si>
  <si>
    <t>2100717 - 计划生育服务</t>
  </si>
  <si>
    <t>2100409 - 重大公共卫生服务</t>
  </si>
  <si>
    <t>2082501 - 其他城市生活救助</t>
  </si>
  <si>
    <t>2081199 - 其他残疾人事业支出</t>
  </si>
  <si>
    <t>2130148 - 成品油价格改革对渔业的补贴</t>
  </si>
  <si>
    <t>2010301 - 行政运行</t>
  </si>
  <si>
    <t>2130153 - 农田建设</t>
  </si>
  <si>
    <t xml:space="preserve"> 上年末镇级结转结余</t>
  </si>
  <si>
    <t xml:space="preserve"> 各镇调入部门盘活资金</t>
  </si>
  <si>
    <t xml:space="preserve"> 上年末镇级预算稳定调节基金</t>
  </si>
  <si>
    <t>地方教育费附加收入</t>
  </si>
  <si>
    <t>残疾人就业保障金收入</t>
  </si>
  <si>
    <t>5、国有资产有偿使用收入</t>
  </si>
  <si>
    <t>调整预算情况表</t>
  </si>
  <si>
    <t>调整预算情况表</t>
  </si>
  <si>
    <t>调整预算情况表</t>
  </si>
  <si>
    <t xml:space="preserve">    22904 其他政府性基金及对应专项债务收入安排的支出</t>
  </si>
  <si>
    <t xml:space="preserve">      2290402 其他地方自行试点项目收益专项债券收入安排的支出  </t>
  </si>
  <si>
    <r>
      <t>天津市北辰区202</t>
    </r>
    <r>
      <rPr>
        <b/>
        <sz val="32"/>
        <rFont val="宋体"/>
        <family val="0"/>
      </rPr>
      <t>1</t>
    </r>
    <r>
      <rPr>
        <b/>
        <sz val="32"/>
        <rFont val="宋体"/>
        <family val="0"/>
      </rPr>
      <t>年一般公共财政</t>
    </r>
  </si>
  <si>
    <r>
      <t>编制时间：2021</t>
    </r>
    <r>
      <rPr>
        <b/>
        <sz val="16"/>
        <rFont val="宋体"/>
        <family val="0"/>
      </rPr>
      <t>年</t>
    </r>
    <r>
      <rPr>
        <b/>
        <sz val="16"/>
        <rFont val="宋体"/>
        <family val="0"/>
      </rPr>
      <t>11</t>
    </r>
    <r>
      <rPr>
        <b/>
        <sz val="16"/>
        <rFont val="宋体"/>
        <family val="0"/>
      </rPr>
      <t>月</t>
    </r>
    <r>
      <rPr>
        <b/>
        <sz val="16"/>
        <rFont val="宋体"/>
        <family val="0"/>
      </rPr>
      <t>19</t>
    </r>
    <r>
      <rPr>
        <b/>
        <sz val="16"/>
        <rFont val="宋体"/>
        <family val="0"/>
      </rPr>
      <t>日</t>
    </r>
  </si>
  <si>
    <r>
      <t>北辰区202</t>
    </r>
    <r>
      <rPr>
        <b/>
        <sz val="18"/>
        <rFont val="宋体"/>
        <family val="0"/>
      </rPr>
      <t>1</t>
    </r>
    <r>
      <rPr>
        <b/>
        <sz val="18"/>
        <rFont val="宋体"/>
        <family val="0"/>
      </rPr>
      <t>年一般公共财政收入调整预算情况表</t>
    </r>
  </si>
  <si>
    <t xml:space="preserve"> 开发区调入部门盘活资金</t>
  </si>
  <si>
    <t xml:space="preserve">    1、新增政府债券</t>
  </si>
  <si>
    <t xml:space="preserve">    2、再融资债券</t>
  </si>
  <si>
    <r>
      <t>20</t>
    </r>
    <r>
      <rPr>
        <b/>
        <sz val="12"/>
        <rFont val="宋体"/>
        <family val="0"/>
      </rPr>
      <t>20</t>
    </r>
    <r>
      <rPr>
        <b/>
        <sz val="12"/>
        <rFont val="宋体"/>
        <family val="0"/>
      </rPr>
      <t>年决算</t>
    </r>
  </si>
  <si>
    <r>
      <t>调整预算为20</t>
    </r>
    <r>
      <rPr>
        <b/>
        <sz val="12"/>
        <rFont val="宋体"/>
        <family val="0"/>
      </rPr>
      <t>20</t>
    </r>
    <r>
      <rPr>
        <b/>
        <sz val="12"/>
        <rFont val="宋体"/>
        <family val="0"/>
      </rPr>
      <t>年决算%</t>
    </r>
  </si>
  <si>
    <r>
      <t>北辰区202</t>
    </r>
    <r>
      <rPr>
        <b/>
        <sz val="16"/>
        <rFont val="宋体"/>
        <family val="0"/>
      </rPr>
      <t>1</t>
    </r>
    <r>
      <rPr>
        <b/>
        <sz val="16"/>
        <rFont val="宋体"/>
        <family val="0"/>
      </rPr>
      <t>年一般公共财政本级支出预计执行情况表</t>
    </r>
  </si>
  <si>
    <r>
      <t>2021</t>
    </r>
    <r>
      <rPr>
        <b/>
        <sz val="16"/>
        <rFont val="宋体"/>
        <family val="0"/>
      </rPr>
      <t>年市对区一般公共预算税收返还和转移支付表</t>
    </r>
  </si>
  <si>
    <r>
      <t>天津市北辰区202</t>
    </r>
    <r>
      <rPr>
        <b/>
        <sz val="32"/>
        <rFont val="宋体"/>
        <family val="0"/>
      </rPr>
      <t>1年国有资本经营</t>
    </r>
  </si>
  <si>
    <r>
      <t>编制时间：202</t>
    </r>
    <r>
      <rPr>
        <b/>
        <sz val="16"/>
        <rFont val="宋体"/>
        <family val="0"/>
      </rPr>
      <t>1年1</t>
    </r>
    <r>
      <rPr>
        <b/>
        <sz val="16"/>
        <rFont val="宋体"/>
        <family val="0"/>
      </rPr>
      <t>1</t>
    </r>
    <r>
      <rPr>
        <b/>
        <sz val="16"/>
        <rFont val="宋体"/>
        <family val="0"/>
      </rPr>
      <t>月19日</t>
    </r>
  </si>
  <si>
    <t xml:space="preserve">    减：调入一般公共预算</t>
  </si>
  <si>
    <t xml:space="preserve">    国有资本经营预算财力总计</t>
  </si>
  <si>
    <t xml:space="preserve">        市级转移支付收入</t>
  </si>
  <si>
    <t xml:space="preserve">    加：上年结转</t>
  </si>
  <si>
    <t>调整预算为2020年决算%</t>
  </si>
  <si>
    <t>2020年决算</t>
  </si>
  <si>
    <r>
      <t>202</t>
    </r>
    <r>
      <rPr>
        <b/>
        <sz val="16"/>
        <rFont val="宋体"/>
        <family val="0"/>
      </rPr>
      <t>1</t>
    </r>
    <r>
      <rPr>
        <b/>
        <sz val="16"/>
        <rFont val="宋体"/>
        <family val="0"/>
      </rPr>
      <t>年国有资本经营预算支出预计执行情况表</t>
    </r>
  </si>
  <si>
    <t>2020年度铁路护路联防专项奖励经费-2021-90号</t>
  </si>
  <si>
    <t>2140299 - 其他铁路运输支出</t>
  </si>
  <si>
    <t>2020年深松整地第二批补贴资金-2020-52号</t>
  </si>
  <si>
    <t>2020年聘任期满到村任职高校毕业生国家助学贷款代偿和政府服务基层奖励金经费-2021-65号</t>
  </si>
  <si>
    <t>农村生活污水处理设施建设（中央资金）-2021-21号</t>
  </si>
  <si>
    <t>2130701 - 对村级公益事业建设的补助</t>
  </si>
  <si>
    <t>2021年中央对地方民族贸易和民族特需商品生产贷款贴息引导支持资金（第一批）-2021-60号</t>
  </si>
  <si>
    <t>2019999 - 其他一般公共服务支出</t>
  </si>
  <si>
    <t>2021年中央补助地方公共文化服务体系建设补助资金-2020-170号</t>
  </si>
  <si>
    <t>2021年农田建设补助资金预算-2020-48号</t>
  </si>
  <si>
    <t>2139999 - 其他农林水支出</t>
  </si>
  <si>
    <t>城镇保障性安居工程城镇老旧小区改造补助资金-2020-166号</t>
  </si>
  <si>
    <t>2021年中小学C级校舍提升改造项目等专项经费-2021-70号</t>
  </si>
  <si>
    <t>2050299 - 其他普通教育支出</t>
  </si>
  <si>
    <t>2021年中小企业发展专项资金（支持“专精特新”中小企业高质量发展奖补资金方向）-2021-63号</t>
  </si>
  <si>
    <t>2021年农业生产发展（设施农业）资金预算-2021-35号</t>
  </si>
  <si>
    <t>2130121 - 农业结构调整补贴</t>
  </si>
  <si>
    <t>农机购置补贴-2021-13号</t>
  </si>
  <si>
    <t>提前下达2021年农村危房改造中央财政补助-2020-172号</t>
  </si>
  <si>
    <t>北辰区县道日常养护及养护工程补贴-2020-185号</t>
  </si>
  <si>
    <t>2021年北辰区国省级公路日常养护费-2020-185号</t>
  </si>
  <si>
    <t>2021年北辰区超限站管理经费补贴-2020-185号</t>
  </si>
  <si>
    <t>2140199 - 其他公路水路运输支出</t>
  </si>
  <si>
    <t>北辰区乡村公路养护管理经费-2020-185号</t>
  </si>
  <si>
    <t>2140112 - 公路运输管理</t>
  </si>
  <si>
    <t>北辰区乡村公路日常养护费-2020-185号</t>
  </si>
  <si>
    <t>2021年困难群众救助中央财政补助-2021-27号</t>
  </si>
  <si>
    <t>2021年基层公共就业服务补助资金-2020-168号</t>
  </si>
  <si>
    <t>2080701 - 就业创业服务补贴</t>
  </si>
  <si>
    <t>2021年基层公共文化体系建设补助资金-2020-177号</t>
  </si>
  <si>
    <t>2021年基层公共文化服务体系建设补助资金预算-2021-25号</t>
  </si>
  <si>
    <t>2021年天津市中小企业发展专项资金预算（2019年小型微型企业创业创新示范基地绩效评价奖励项目）-2021-102号</t>
  </si>
  <si>
    <t>2021年天津市中小企业发展专项资金预算（2020年度中小企业服务示范平台奖励）-2021-101号</t>
  </si>
  <si>
    <t>2021年瞪羚企业和科技领军（培育）企业股份制改造奖励资金-2021-56号</t>
  </si>
  <si>
    <t>天津市蔬菜良种育繁推一体化基地建设项目-2021-23号</t>
  </si>
  <si>
    <t>2130106 - 科技转化与推广服务</t>
  </si>
  <si>
    <t>2021年学生资助补助经费（市级经费）-2021-15号</t>
  </si>
  <si>
    <t>2021年中小企业发展专项资金（小微企业融资担保降费奖补资金方向）-2021-61号</t>
  </si>
  <si>
    <t>2021年度天津市科技计划结转项目资金预算-2021-40号</t>
  </si>
  <si>
    <t>2021年首次入选等羚企业奖励资金-2021-46号</t>
  </si>
  <si>
    <t>2021年既有住宅加装电梯市级建设补助资金-2021-29号</t>
  </si>
  <si>
    <t>2021年旧楼区长效管理市级财政补助资金-2021-17号</t>
  </si>
  <si>
    <t>2089999 - 其他社会保障和就业支出</t>
  </si>
  <si>
    <t>中央财政2021年林业改革发展资金-2020-39号</t>
  </si>
  <si>
    <t>2021年水务改革发展资金（河湖长制）-2020-53号</t>
  </si>
  <si>
    <t>2130399 - 其他水利支出</t>
  </si>
  <si>
    <t>2021年生猪（牛羊）调出大县省级统筹奖励资金-2021-7号</t>
  </si>
  <si>
    <t>2160299 - 其他商业流通事务支出</t>
  </si>
  <si>
    <t>2021年度科技型企业发展专项资金结转项目补助资金-2021-47号</t>
  </si>
  <si>
    <t>2021年第一批智能制造专项资金预算-2021-7号</t>
  </si>
  <si>
    <t>2021年第二批环境保护专项资金（环保专职网格员补助）-2021-96号</t>
  </si>
  <si>
    <t>2021年第二笔农业保险保费补贴资金-2021-40号</t>
  </si>
  <si>
    <t>2021年美术馆、公共图书馆、文化馆（站）免费开放中央补助资金-2020-172号</t>
  </si>
  <si>
    <t>2021年计划生育奖励扶助和特别扶助补助结算资金-2021-72号</t>
  </si>
  <si>
    <t>2080999 - 其他退役安置支出</t>
  </si>
  <si>
    <t>2021年度选调生到村任职中央财政补助资金-2021-118号</t>
  </si>
  <si>
    <t>2021年重大传染病防控经费预算-2021-55号</t>
  </si>
  <si>
    <t>2021年雏鹰贷款奖励资金-2021-21号</t>
  </si>
  <si>
    <t>提前下达2021年优抚对象补助和优抚对象医疗保障经费-2020-167号</t>
  </si>
  <si>
    <t>2101401 - 优抚对象医疗补助</t>
  </si>
  <si>
    <t>优抚对象抚恤补助达资金-2021-39号</t>
  </si>
  <si>
    <t>下达部分区公租房项目运营管理资金-2021-67号</t>
  </si>
  <si>
    <t>2021年卫生健康补助资金预算（第二批）的通知-2020-186号</t>
  </si>
  <si>
    <t>2109999-其他卫生健康支出</t>
  </si>
  <si>
    <t>中医药事业传承与发展-2020-162号</t>
  </si>
  <si>
    <t>中央财政支持住房租赁市场发展试点资金（第一批）-2021-64号</t>
  </si>
  <si>
    <t>2210109 - 住房租赁市场发展</t>
  </si>
  <si>
    <t>中等职业教育免学费（中央直达资金）-2020-178号</t>
  </si>
  <si>
    <t>中职1+X证书制度试点项目资金（中央直达资金）-2020-181号</t>
  </si>
  <si>
    <t>中职学校创优赋能（提质培优）专业群建设项目资金（中央直达资金）-2020-181号</t>
  </si>
  <si>
    <t>临时救助（市级）-2020-180号</t>
  </si>
  <si>
    <t>事实无人抚养儿童生活补助（市级）-2020-180号</t>
  </si>
  <si>
    <t>企业研发投入后补助资金预算（2020年结转项目）-2021-24号</t>
  </si>
  <si>
    <t>优抚对象医疗保障经费预算-2021-48号</t>
  </si>
  <si>
    <t>优抚对象抚恤补助经费[中央第四批义务兵家庭优待金]-2021-79号</t>
  </si>
  <si>
    <t>低保专职副主任（市级）-2020-180号</t>
  </si>
  <si>
    <t>困难群众救助补助资金-2020-171号</t>
  </si>
  <si>
    <t>住保人员经费（市级）-2020-180号</t>
  </si>
  <si>
    <t>住院医师规范化培训-2020-162号</t>
  </si>
  <si>
    <t>体卫艺及校园足球经费-2021-2号</t>
  </si>
  <si>
    <t>2020-2021年采暖期集中供热市级补贴资金（第一批）-2021-4号</t>
  </si>
  <si>
    <t>促进残疾人就业奖励补贴（市级）-2020-182号</t>
  </si>
  <si>
    <t>保安及消防监控室人员工资-2021-2号</t>
  </si>
  <si>
    <t>儿童口腔疾病综合干预-2020-162号</t>
  </si>
  <si>
    <t>全国县级以下英雄烈士纪念设施整修工程中央财政补助资金（直达资金）-2021-70号</t>
  </si>
  <si>
    <t>2080804 - 优抚事业单位支出</t>
  </si>
  <si>
    <t>公用经费补助-2021-10号</t>
  </si>
  <si>
    <t>公用经费补助-2021-9号</t>
  </si>
  <si>
    <t>公租房项目运营管理资金(2020.12-2021.3)-2021-31号</t>
  </si>
  <si>
    <t>公立医院改革-2020-162号</t>
  </si>
  <si>
    <t>其他重度残疾人医疗救助资金（市级）-2020-182号</t>
  </si>
  <si>
    <t>内地民族中职班生均经费补助-2021-2号</t>
  </si>
  <si>
    <t>内地民族高中班生均经费补助-2021-2号</t>
  </si>
  <si>
    <t>内陆渔业绿色发展-中央资金-2021-30号</t>
  </si>
  <si>
    <t>农作物秸秆综合利用-2021-13号</t>
  </si>
  <si>
    <t>农机深松整地-2021-13号</t>
  </si>
  <si>
    <t>农机购置补贴（中央）-2020-49号</t>
  </si>
  <si>
    <t>农村低保经费（市级）-2020-180号</t>
  </si>
  <si>
    <t>2021年农村危房改造中央财政补助-2021-30号</t>
  </si>
  <si>
    <t>提前下达2021年困难群众救助补助-2020-188号</t>
  </si>
  <si>
    <t>农村特困人员经费（市级）-2020-180号</t>
  </si>
  <si>
    <t>2082102 - 农村特困人员救助供养支出</t>
  </si>
  <si>
    <t>2080806 - 农村籍退役士兵老年生活补助</t>
  </si>
  <si>
    <t>劳动基地建设及教育科技活动经费-2021-2号</t>
  </si>
  <si>
    <t>北辰区2020年棉花补贴款-2020-52号</t>
  </si>
  <si>
    <t>北辰区路政人员补贴-2020-185号</t>
  </si>
  <si>
    <t>老党员生活补贴补助资金-2021-39号</t>
  </si>
  <si>
    <t>下达和拨付2021年卫生健康补助资金-2021-33号</t>
  </si>
  <si>
    <t>2100499 - 其他公共卫生支出</t>
  </si>
  <si>
    <t>2021年清融雪、外环线外侧500米绿化带养管、古树名木、垃圾分类经费-2020-186号</t>
  </si>
  <si>
    <t>城乡居民基本养老保险补助经费-2020-169号</t>
  </si>
  <si>
    <t>2021年就业补助资金-2021-22号</t>
  </si>
  <si>
    <t>启智学校备战特奥项目-2020-182号</t>
  </si>
  <si>
    <t>2081106 - 残疾人体育</t>
  </si>
  <si>
    <t>困境家庭儿童生活费（市级）-2020-180号</t>
  </si>
  <si>
    <t>困难残疾人取暖补贴（市级）-2020-182号</t>
  </si>
  <si>
    <t>困难残疾人生活补贴（市级）-2020-180号</t>
  </si>
  <si>
    <t>困难群体供热补贴（市级）-2020-180号</t>
  </si>
  <si>
    <t>国家重点野生动植物保护[中央林业改革发展]-2021-29号</t>
  </si>
  <si>
    <t>下达和归集医疗救助补助资金-2021-24号</t>
  </si>
  <si>
    <t>提前下达2021年医疗保障补助（医疗救助补助）-2020-185号</t>
  </si>
  <si>
    <t>城乡居民医疗保险补助资金-2020-165号</t>
  </si>
  <si>
    <t>2021年城乡居民养老保险市级补助资金-2020-176号</t>
  </si>
  <si>
    <t>提前下达2021年医疗保障补助（城乡居民基本医疗保险补助）-2020-185号</t>
  </si>
  <si>
    <t>2021年城市管理“以奖代补”-2020-186号</t>
  </si>
  <si>
    <t>城镇低保经费（市级）-2020-180号</t>
  </si>
  <si>
    <t>城镇物价补贴（市级）-2020-180号</t>
  </si>
  <si>
    <t>城镇特困人员经费（市级）-2020-180号</t>
  </si>
  <si>
    <t>2082101 - 城市特困人员救助供养支出</t>
  </si>
  <si>
    <t>基层医疗卫生机构补助资金-2020-162号</t>
  </si>
  <si>
    <t>基层医疗机构卫生机构补助资金-2020-162号</t>
  </si>
  <si>
    <t>基本公共卫生服务-2020-162号</t>
  </si>
  <si>
    <t>基本公共卫生服务补助资金-2020-162号</t>
  </si>
  <si>
    <t>基本公共卫生服务补助资金-2021-11号</t>
  </si>
  <si>
    <t>公用经费补助-2020-174号</t>
  </si>
  <si>
    <t>妇女儿童健康促进-2020-162号</t>
  </si>
  <si>
    <t>家庭经济困难学生生活补助-2020-174号</t>
  </si>
  <si>
    <t>2021年建国前入党老党员生活补贴资金-2020-178号</t>
  </si>
  <si>
    <t>德育团委活动及体育中学运转经费-2021-2号</t>
  </si>
  <si>
    <t>德育活动经费及心理健康生均经费-2021-2号</t>
  </si>
  <si>
    <t>心血管病筛查-2020-162号</t>
  </si>
  <si>
    <t>慢性病防治-2020-162号</t>
  </si>
  <si>
    <t>扩大国家免疫规划-2020-162号</t>
  </si>
  <si>
    <t>扩大普惠性民办学前教育资源奖补资金-2021-2号</t>
  </si>
  <si>
    <t>2050201 - 学前教育</t>
  </si>
  <si>
    <t>提前下达2021年中央财政农作物秸秆综合利用-2020-49号</t>
  </si>
  <si>
    <t>提前下达2021年中央财政农村人居环境整治示范村建设-2020-49号</t>
  </si>
  <si>
    <t>提前下达2021年优抚安置转移支付-2020-184号</t>
  </si>
  <si>
    <t>提前下达2021年做强做大渔业重点龙头企业（市专项）-2020-52号</t>
  </si>
  <si>
    <t>提前下达2021年入海河流治理农药量零增长（市专项）-2020-52号</t>
  </si>
  <si>
    <t>提前下达2021年入海河流治理化肥零增长（市专项）-2020-52号</t>
  </si>
  <si>
    <t>提前下达2021年农业产业社会化（托管）服务（中央）-2020-49号</t>
  </si>
  <si>
    <t>2130199 - 其他农业农村支出</t>
  </si>
  <si>
    <t>提前下达2021年农业资源及生态保护补助资金（中央）-2020-49号</t>
  </si>
  <si>
    <t>提前下达2021年农户家庭农场和市级示范家庭农场支持资金（中央）-2020-49号</t>
  </si>
  <si>
    <t>提前下达2021年市财政专项农业保险保费补贴-2020-52号</t>
  </si>
  <si>
    <t>提前下达2021年市财政专项农业贷款贴息（疫情期间）-2020-52号</t>
  </si>
  <si>
    <t>提前下达2021年市财政专项农机购置补贴-2020-52号</t>
  </si>
  <si>
    <t>提前下达2021年市财政专项粮豆轮作休耕补贴-2020-52号</t>
  </si>
  <si>
    <t>提前下达2021年市财政专项耕地地力保护补贴-2020-52号</t>
  </si>
  <si>
    <t>提前下达2021年强制免疫“先打后补”补助（市专项）-2020-52号</t>
  </si>
  <si>
    <t>提前下达2021年扶持村级集体经济发展-2020-50号</t>
  </si>
  <si>
    <t>提前下达2021年村级动物防疫员补助（市专项）-2020-52号</t>
  </si>
  <si>
    <t>提前下达2021年生猪养殖和屠宰无害化处理（中央））-2020-49号</t>
  </si>
  <si>
    <t>提前下达2021年耕地地力保护资金-2020-49号</t>
  </si>
  <si>
    <t>提前下达2021年高素质农民培训（中央）-2020-49号</t>
  </si>
  <si>
    <t>农业保险保费补贴-2020-46号</t>
  </si>
  <si>
    <t>提前下达中央财政农村社会发展资金-2020-49号</t>
  </si>
  <si>
    <t>文明校园主题宣传制作及其他宣传相关费用-2021-2号</t>
  </si>
  <si>
    <t>新冠病毒疫苗接种能力提升补助资金-2021-10号</t>
  </si>
  <si>
    <t>新冠病毒疫苗接种费用市级补助资金-2021-53号</t>
  </si>
  <si>
    <t>2109999 - 其他卫生健康支出</t>
  </si>
  <si>
    <t>无丧葬居民丧葬补贴（市级）-2020-180号</t>
  </si>
  <si>
    <t>旧楼区长效管理财政补贴（市级）-2020-180号</t>
  </si>
  <si>
    <t>村卫生室补助-2020-162号</t>
  </si>
  <si>
    <t>村级组织运转经费（市级）-2020-52号</t>
  </si>
  <si>
    <t>林业有害生物防治市财政补助-2021-16号</t>
  </si>
  <si>
    <t>林业有害生物防治补助[中央转移支付项目]-2021-29号</t>
  </si>
  <si>
    <t>校舍安全保障-2020-174号</t>
  </si>
  <si>
    <t>校舍安全保障长效机制-2021-10号</t>
  </si>
  <si>
    <t>提前下达2021年优抚安置（第二批-优抚对象抚恤补助、退役士兵自主就业一次账经济补助）-2020-187号</t>
  </si>
  <si>
    <t>残疾人专职委员管理经费（市级）-2020-182号</t>
  </si>
  <si>
    <t>残疾人家庭、社区无障碍改造(市级)-2020-182号</t>
  </si>
  <si>
    <t>残疾人托养服务补贴（市级）-2020-182号</t>
  </si>
  <si>
    <t>2021年中央财政残疾人事业发展补助（残疾人机动车燃油补贴）-2020-166号</t>
  </si>
  <si>
    <t>残疾人生活用水、电、燃气补贴（市级）-2020-182号</t>
  </si>
  <si>
    <t>残疾人高等教育扶残助学金（市级）-2020-182号</t>
  </si>
  <si>
    <t>残疾儿童康复救助(市级)-2020-182号</t>
  </si>
  <si>
    <t>民族贸易和民族特需商品生产贷款贴息引导支持资金-2021-46号</t>
  </si>
  <si>
    <t>爱国卫生工作-2020-162号</t>
  </si>
  <si>
    <t>2021年生活困难表彰奖励获得者补贴补助资金-2021-40号</t>
  </si>
  <si>
    <t>疫情平台服务费-2021-2号</t>
  </si>
  <si>
    <t>病死猪无害化处理（2021年）-2020-49号</t>
  </si>
  <si>
    <t>白内障复明（市级）-2020-182号</t>
  </si>
  <si>
    <t>百岁老人营养补贴（市级）-2020-180号</t>
  </si>
  <si>
    <t>2081002 - 老年福利</t>
  </si>
  <si>
    <t>盲人定定向行走（市级）-2020-182号</t>
  </si>
  <si>
    <t>2021年第一批知识产权专项-2021-18号</t>
  </si>
  <si>
    <t>2011409 - 知识产权宏观管理</t>
  </si>
  <si>
    <t>社区居委会办公经费（市级）-2020-180号</t>
  </si>
  <si>
    <t>社区工作者体检（市级）-2020-180号</t>
  </si>
  <si>
    <t>社区物业管理专职人员经费（市级）-2020-180号</t>
  </si>
  <si>
    <t>2021年离休干部社区“四就近”服务经费-2020-158号</t>
  </si>
  <si>
    <t>稻渔综合种养项目-中央资金-2021-30号</t>
  </si>
  <si>
    <t>精神卫生-2020-162号</t>
  </si>
  <si>
    <t>红色美丽村庄试点经费（中央资金）-2020-49号</t>
  </si>
  <si>
    <t>结核病防治-2020-162号</t>
  </si>
  <si>
    <t>综合防控儿童青少年近视-2021-2号</t>
  </si>
  <si>
    <t>2021年度中央财政城镇保障性安居工程老旧小区改造补助-2021-19号</t>
  </si>
  <si>
    <t>职业院校教师素质提高计划奖补资金（中央直达资金）-2020-181号</t>
  </si>
  <si>
    <t>艾滋病防治-2020-162号</t>
  </si>
  <si>
    <t>节能专项资金-2021-124号</t>
  </si>
  <si>
    <t>2119999 - 其他节能环保支出</t>
  </si>
  <si>
    <t>视力听力言语残疾人通讯信息消费补贴（市级）-2020-182号</t>
  </si>
  <si>
    <t>解决特殊疑难信访问题中央补助资金-2021-89号</t>
  </si>
  <si>
    <t>2010308 - 信访事务</t>
  </si>
  <si>
    <t>计划生育家庭奖扶特扶-2020-162号</t>
  </si>
  <si>
    <t>2020年度计划生育工作责任目标考核达标奖励资金-2021-18号</t>
  </si>
  <si>
    <t>2021年度保障性安居工程（第二批)中央基建投资资金-2021-14号</t>
  </si>
  <si>
    <t>2210103 - 棚户区改造</t>
  </si>
  <si>
    <t>优势特色产业集群（都市型奶业产业集群）-2021-20号</t>
  </si>
  <si>
    <t>重度残疾人护理补贴（市级）-2020-180号</t>
  </si>
  <si>
    <t>重点生态林管护-2021-16号</t>
  </si>
  <si>
    <t>重点造林绿化-2021-16号</t>
  </si>
  <si>
    <t>项目支出-市对镇补助部分-农村社会发展资金-2020-52号</t>
  </si>
  <si>
    <t>高中教育助学金（中央直达资金）-2020-178号</t>
  </si>
  <si>
    <t>（教学质量评价部）2021年高考、高中会考考务费及工作经费-2021-2号</t>
  </si>
  <si>
    <t>其中：2020-2021年度科技创新券兑现补贴资金-2021-115号</t>
  </si>
  <si>
    <t>2020-2021年采暖期集中供热市级补贴资金（第二批）-2021-27号</t>
  </si>
  <si>
    <t>2020-2021采暖期集中供热市级补助资金（第三批）-2021-75号</t>
  </si>
  <si>
    <t>2020年农机购置第七批补贴资金-2020-49号</t>
  </si>
  <si>
    <t>2020年农机购置第六批补贴资金-2020-49号</t>
  </si>
  <si>
    <t>2020年农村困难群众危房改造工作经费补助-2021-72号</t>
  </si>
  <si>
    <t>2020年度重新认定高企市级奖励资金-2021-55号</t>
  </si>
  <si>
    <t>2021年天津市中小企业发展专项资金预算（2020年度第二批小微企业融资担保降费奖补资金）-2021-83号</t>
  </si>
  <si>
    <t>2020-2021年采暖期居民冬季清洁取暖市级补贴资金（第一批）-2021-3号</t>
  </si>
  <si>
    <r>
      <t>天津市北辰区202</t>
    </r>
    <r>
      <rPr>
        <b/>
        <sz val="32"/>
        <rFont val="宋体"/>
        <family val="0"/>
      </rPr>
      <t>1</t>
    </r>
    <r>
      <rPr>
        <b/>
        <sz val="32"/>
        <rFont val="宋体"/>
        <family val="0"/>
      </rPr>
      <t>年政府性基金</t>
    </r>
  </si>
  <si>
    <r>
      <t>编制时间：202</t>
    </r>
    <r>
      <rPr>
        <b/>
        <sz val="16"/>
        <rFont val="宋体"/>
        <family val="0"/>
      </rPr>
      <t>1</t>
    </r>
    <r>
      <rPr>
        <b/>
        <sz val="16"/>
        <rFont val="宋体"/>
        <family val="0"/>
      </rPr>
      <t>年</t>
    </r>
    <r>
      <rPr>
        <b/>
        <sz val="16"/>
        <rFont val="宋体"/>
        <family val="0"/>
      </rPr>
      <t>11</t>
    </r>
    <r>
      <rPr>
        <b/>
        <sz val="16"/>
        <rFont val="宋体"/>
        <family val="0"/>
      </rPr>
      <t>月</t>
    </r>
    <r>
      <rPr>
        <b/>
        <sz val="16"/>
        <rFont val="宋体"/>
        <family val="0"/>
      </rPr>
      <t>19</t>
    </r>
    <r>
      <rPr>
        <b/>
        <sz val="16"/>
        <rFont val="宋体"/>
        <family val="0"/>
      </rPr>
      <t>日</t>
    </r>
  </si>
  <si>
    <r>
      <t>202</t>
    </r>
    <r>
      <rPr>
        <b/>
        <sz val="16"/>
        <rFont val="宋体"/>
        <family val="0"/>
      </rPr>
      <t>1</t>
    </r>
    <r>
      <rPr>
        <b/>
        <sz val="16"/>
        <rFont val="宋体"/>
        <family val="0"/>
      </rPr>
      <t>年市对区政府性预算转移支付表</t>
    </r>
  </si>
  <si>
    <t>2021年农村危房改造补助资金-2020-181号</t>
  </si>
  <si>
    <t>“明天计划”孤儿体检费-2021-71号</t>
  </si>
  <si>
    <t>全民健身设施建设经费-2020-175号、-2021-8号</t>
  </si>
  <si>
    <t>养老服务业（市级）-2020-180号</t>
  </si>
  <si>
    <t>孤儿助学-2021-71号</t>
  </si>
  <si>
    <t>居家养老政府服务补贴（市级）-2020-180号</t>
  </si>
  <si>
    <t>2021年社区公益事业专项补助资金-2021-8号</t>
  </si>
  <si>
    <t>中央集中彩票公益金支持地方体育事业专项资金(青少年运动普及）-2021-42号</t>
  </si>
  <si>
    <t>其中：九十五平方政府净收益-2021-12号</t>
  </si>
  <si>
    <r>
      <t>20</t>
    </r>
    <r>
      <rPr>
        <b/>
        <sz val="16"/>
        <rFont val="宋体"/>
        <family val="0"/>
      </rPr>
      <t>2</t>
    </r>
    <r>
      <rPr>
        <b/>
        <sz val="16"/>
        <rFont val="宋体"/>
        <family val="0"/>
      </rPr>
      <t>1</t>
    </r>
    <r>
      <rPr>
        <b/>
        <sz val="16"/>
        <rFont val="宋体"/>
        <family val="0"/>
      </rPr>
      <t>年市对区国有资本经营预算转移支付表</t>
    </r>
  </si>
  <si>
    <t>污水处理费收入</t>
  </si>
  <si>
    <r>
      <t>20</t>
    </r>
    <r>
      <rPr>
        <b/>
        <sz val="12"/>
        <rFont val="宋体"/>
        <family val="0"/>
      </rPr>
      <t>20</t>
    </r>
    <r>
      <rPr>
        <b/>
        <sz val="12"/>
        <rFont val="宋体"/>
        <family val="0"/>
      </rPr>
      <t>年决算</t>
    </r>
  </si>
  <si>
    <t>年初预算</t>
  </si>
  <si>
    <r>
      <t xml:space="preserve">         2230199</t>
    </r>
    <r>
      <rPr>
        <sz val="12"/>
        <rFont val="宋体"/>
        <family val="0"/>
      </rPr>
      <t xml:space="preserve"> 其他解决历史遗留问题及改革成本支出</t>
    </r>
  </si>
  <si>
    <r>
      <t xml:space="preserve">22302 </t>
    </r>
    <r>
      <rPr>
        <sz val="12"/>
        <rFont val="宋体"/>
        <family val="0"/>
      </rPr>
      <t>国有企业资本金注入</t>
    </r>
  </si>
  <si>
    <r>
      <t xml:space="preserve">         2230202</t>
    </r>
    <r>
      <rPr>
        <sz val="12"/>
        <rFont val="宋体"/>
        <family val="0"/>
      </rPr>
      <t xml:space="preserve"> 公益性设施投资支出</t>
    </r>
  </si>
  <si>
    <r>
      <t>2020</t>
    </r>
    <r>
      <rPr>
        <b/>
        <sz val="12"/>
        <rFont val="宋体"/>
        <family val="0"/>
      </rPr>
      <t>年决算</t>
    </r>
  </si>
  <si>
    <t xml:space="preserve">111 - 天津市北辰区天穆镇人民政府 </t>
  </si>
  <si>
    <t>项目支出-区对镇补助部分-原物资站分流到居委会人员经费</t>
  </si>
  <si>
    <t>项目支出-区对镇补助部分-天穆综合服务队职工生活保障补助资金</t>
  </si>
  <si>
    <t>项目支出-区对镇补助部分-居委会退养人员</t>
  </si>
  <si>
    <t>项目支出-区对镇补助部分-生活垃圾处理费</t>
  </si>
  <si>
    <t>项目支出-区对镇补助部分-经济发达镇专项支出</t>
  </si>
  <si>
    <t>2129999 - 其他城乡社区支出</t>
  </si>
  <si>
    <t>项目支出-市对镇补助部分-农村社会发展资金</t>
  </si>
  <si>
    <t xml:space="preserve">112 - 天津市北辰区北仓镇人民政府 </t>
  </si>
  <si>
    <t>原物资站分流到居委会人员经费</t>
  </si>
  <si>
    <t>居委会退养人员</t>
  </si>
  <si>
    <t xml:space="preserve">114 - 天津市北辰区双街镇人民政府 </t>
  </si>
  <si>
    <t>双街镇无证地热小区水网改造</t>
  </si>
  <si>
    <t xml:space="preserve">115 - 天津市北辰区双口镇人民政府 </t>
  </si>
  <si>
    <t>2021年中央财政农田建设补助项目</t>
  </si>
  <si>
    <t xml:space="preserve">116 - 天津市北辰区青光镇人民政府 </t>
  </si>
  <si>
    <t xml:space="preserve">118 - 天津市北辰区西堤头镇人民政府 </t>
  </si>
  <si>
    <t>区对镇补助-季庄子螃蟹池治理</t>
  </si>
  <si>
    <t>120 - 天津市北辰区经济技术开发区管理委员会</t>
  </si>
  <si>
    <t>2011101 - 行政运行</t>
  </si>
  <si>
    <t>2120199 - 其他城乡社区管理事务支出</t>
  </si>
  <si>
    <t>119 - 天津市北辰区大张庄镇人民政府</t>
  </si>
  <si>
    <t>2120104 - 城管执法</t>
  </si>
  <si>
    <t>2121399 - 其他城市基础设施配套费安排的支出</t>
  </si>
  <si>
    <t>双街示范镇建设资金</t>
  </si>
  <si>
    <t>117 - 天津市北辰区小淀镇人民政府</t>
  </si>
  <si>
    <t>杨北消防站建设</t>
  </si>
  <si>
    <t>大张庄示范镇土地出让政府净收益</t>
  </si>
  <si>
    <t>示范镇北部配套项目</t>
  </si>
  <si>
    <r>
      <t>北辰区202</t>
    </r>
    <r>
      <rPr>
        <b/>
        <sz val="16"/>
        <color indexed="8"/>
        <rFont val="宋体"/>
        <family val="0"/>
      </rPr>
      <t>1年政府债务预计情况表</t>
    </r>
  </si>
  <si>
    <r>
      <t>一、20</t>
    </r>
    <r>
      <rPr>
        <b/>
        <sz val="12"/>
        <rFont val="宋体"/>
        <family val="0"/>
      </rPr>
      <t xml:space="preserve">20年末政府债余额 </t>
    </r>
  </si>
  <si>
    <r>
      <t>二、20</t>
    </r>
    <r>
      <rPr>
        <b/>
        <sz val="12"/>
        <rFont val="宋体"/>
        <family val="0"/>
      </rPr>
      <t>21年末政府债务余额限额</t>
    </r>
  </si>
  <si>
    <r>
      <t>三、20</t>
    </r>
    <r>
      <rPr>
        <b/>
        <sz val="12"/>
        <rFont val="宋体"/>
        <family val="0"/>
      </rPr>
      <t>21年政府债务举借额</t>
    </r>
  </si>
  <si>
    <r>
      <t>四、20</t>
    </r>
    <r>
      <rPr>
        <b/>
        <sz val="12"/>
        <rFont val="宋体"/>
        <family val="0"/>
      </rPr>
      <t>21年政府债务还本额</t>
    </r>
  </si>
  <si>
    <r>
      <t>五、20</t>
    </r>
    <r>
      <rPr>
        <b/>
        <sz val="12"/>
        <rFont val="宋体"/>
        <family val="0"/>
      </rPr>
      <t xml:space="preserve">21年末政府债余额 </t>
    </r>
  </si>
  <si>
    <t>对机关事业单位职业年金的补助</t>
  </si>
  <si>
    <t>对社会保障基金补助</t>
  </si>
  <si>
    <r>
      <t>北辰区20</t>
    </r>
    <r>
      <rPr>
        <b/>
        <sz val="16"/>
        <rFont val="宋体"/>
        <family val="0"/>
      </rPr>
      <t>21</t>
    </r>
    <r>
      <rPr>
        <b/>
        <sz val="16"/>
        <rFont val="宋体"/>
        <family val="0"/>
      </rPr>
      <t>年一般公共财政本级基本支出调整预算表（按政府经济分类）</t>
    </r>
  </si>
  <si>
    <t>-</t>
  </si>
  <si>
    <r>
      <t>20</t>
    </r>
    <r>
      <rPr>
        <b/>
        <sz val="12"/>
        <rFont val="宋体"/>
        <family val="0"/>
      </rPr>
      <t>20</t>
    </r>
    <r>
      <rPr>
        <b/>
        <sz val="12"/>
        <rFont val="宋体"/>
        <family val="0"/>
      </rPr>
      <t>年决算</t>
    </r>
  </si>
  <si>
    <r>
      <t>预计执行为20</t>
    </r>
    <r>
      <rPr>
        <b/>
        <sz val="12"/>
        <rFont val="宋体"/>
        <family val="0"/>
      </rPr>
      <t>20</t>
    </r>
    <r>
      <rPr>
        <b/>
        <sz val="12"/>
        <rFont val="宋体"/>
        <family val="0"/>
      </rPr>
      <t>年决算%</t>
    </r>
  </si>
  <si>
    <r>
      <t>预计执行为20</t>
    </r>
    <r>
      <rPr>
        <b/>
        <sz val="12"/>
        <rFont val="宋体"/>
        <family val="0"/>
      </rPr>
      <t>20</t>
    </r>
    <r>
      <rPr>
        <b/>
        <sz val="12"/>
        <rFont val="宋体"/>
        <family val="0"/>
      </rPr>
      <t>年决算%</t>
    </r>
  </si>
  <si>
    <r>
      <t>北辰区202</t>
    </r>
    <r>
      <rPr>
        <b/>
        <sz val="16"/>
        <rFont val="宋体"/>
        <family val="0"/>
      </rPr>
      <t>1</t>
    </r>
    <r>
      <rPr>
        <b/>
        <sz val="16"/>
        <rFont val="宋体"/>
        <family val="0"/>
      </rPr>
      <t>年政府性基金本级支出调整预计执行情况表</t>
    </r>
  </si>
  <si>
    <r>
      <t xml:space="preserve"> </t>
    </r>
    <r>
      <rPr>
        <sz val="12"/>
        <rFont val="宋体"/>
        <family val="0"/>
      </rPr>
      <t xml:space="preserve">     </t>
    </r>
    <r>
      <rPr>
        <sz val="12"/>
        <rFont val="宋体"/>
        <family val="0"/>
      </rPr>
      <t>2121399 其他城市基础设施配套费安排的支出</t>
    </r>
  </si>
  <si>
    <t xml:space="preserve">      2121499 其他污水处理费安排的支出</t>
  </si>
  <si>
    <t xml:space="preserve">    21214 污水处理费安排的支出</t>
  </si>
  <si>
    <t>2、上解支出</t>
  </si>
  <si>
    <t>2120399-其他城乡社区公共设施支出</t>
  </si>
  <si>
    <t xml:space="preserve">  20101 - 人大事务</t>
  </si>
  <si>
    <t xml:space="preserve">    2010101 - 行政运行</t>
  </si>
  <si>
    <t xml:space="preserve">  20102 - 政协事务</t>
  </si>
  <si>
    <t xml:space="preserve">    2010201 - 行政运行</t>
  </si>
  <si>
    <t xml:space="preserve">  20103 - 政府办公厅（室）及相关机构事务</t>
  </si>
  <si>
    <t xml:space="preserve">    2010301 - 行政运行</t>
  </si>
  <si>
    <t xml:space="preserve">    2010350 - 事业运行</t>
  </si>
  <si>
    <t xml:space="preserve">  20104 - 发展与改革事务</t>
  </si>
  <si>
    <t xml:space="preserve">    2010401 - 行政运行</t>
  </si>
  <si>
    <t xml:space="preserve">    2010450 - 事业运行</t>
  </si>
  <si>
    <t xml:space="preserve">  20105 - 统计信息事务</t>
  </si>
  <si>
    <t xml:space="preserve">    2010501 - 行政运行</t>
  </si>
  <si>
    <t xml:space="preserve">  20106 - 财政事务</t>
  </si>
  <si>
    <t xml:space="preserve">    2010601 - 行政运行</t>
  </si>
  <si>
    <t xml:space="preserve">    2010650 - 事业运行</t>
  </si>
  <si>
    <t xml:space="preserve">  20107 - 税收事务</t>
  </si>
  <si>
    <t xml:space="preserve">    2010701 - 行政运行</t>
  </si>
  <si>
    <t xml:space="preserve">  20108 - 审计事务</t>
  </si>
  <si>
    <t xml:space="preserve">    2010801 - 行政运行</t>
  </si>
  <si>
    <t xml:space="preserve">  20111 - 纪检监察事务</t>
  </si>
  <si>
    <t xml:space="preserve">    2011101 - 行政运行</t>
  </si>
  <si>
    <t xml:space="preserve">  20113 - 商贸事务</t>
  </si>
  <si>
    <t xml:space="preserve">    2011301 - 行政运行</t>
  </si>
  <si>
    <t xml:space="preserve">  20126 - 档案事务</t>
  </si>
  <si>
    <t xml:space="preserve">    2012601 - 行政运行</t>
  </si>
  <si>
    <t xml:space="preserve">  20128 - 民主党派及工商联事务</t>
  </si>
  <si>
    <t xml:space="preserve">    2012801 - 行政运行</t>
  </si>
  <si>
    <t xml:space="preserve">  20129 - 群众团体事务</t>
  </si>
  <si>
    <t xml:space="preserve">    2012901 - 行政运行</t>
  </si>
  <si>
    <t xml:space="preserve">    2012950 - 事业运行</t>
  </si>
  <si>
    <t xml:space="preserve">  20131 - 党委办公厅（室）及相关机构事务</t>
  </si>
  <si>
    <t xml:space="preserve">    2013101 - 行政运行</t>
  </si>
  <si>
    <t xml:space="preserve">    2013150 - 事业运行</t>
  </si>
  <si>
    <t xml:space="preserve">  20132 - 组织事务</t>
  </si>
  <si>
    <t xml:space="preserve">    2013250 - 事业运行</t>
  </si>
  <si>
    <t xml:space="preserve">  20133 - 宣传事务</t>
  </si>
  <si>
    <t xml:space="preserve">    2013350 - 事业运行</t>
  </si>
  <si>
    <t xml:space="preserve">  20137 - 网信事务</t>
  </si>
  <si>
    <t xml:space="preserve">    2013701 - 行政运行</t>
  </si>
  <si>
    <t xml:space="preserve">    2013750 - 事业运行</t>
  </si>
  <si>
    <t xml:space="preserve">  20138 - 市场监督管理事务</t>
  </si>
  <si>
    <t xml:space="preserve">    2013801 - 行政运行</t>
  </si>
  <si>
    <t xml:space="preserve">    2013850 - 事业运行</t>
  </si>
  <si>
    <t xml:space="preserve">  20402 - 公安</t>
  </si>
  <si>
    <t xml:space="preserve">    2040201 - 行政运行</t>
  </si>
  <si>
    <t xml:space="preserve">  20404 - 检察</t>
  </si>
  <si>
    <t xml:space="preserve">    2040401 - 行政运行</t>
  </si>
  <si>
    <t xml:space="preserve">  20405 - 法院</t>
  </si>
  <si>
    <t xml:space="preserve">    2040501 - 行政运行</t>
  </si>
  <si>
    <t xml:space="preserve">  20406 - 司法</t>
  </si>
  <si>
    <t xml:space="preserve">    2040601 - 行政运行</t>
  </si>
  <si>
    <t xml:space="preserve">    2040650 - 事业运行</t>
  </si>
  <si>
    <t xml:space="preserve">  20501 - 教育管理事务</t>
  </si>
  <si>
    <t xml:space="preserve">    2050101 - 行政运行</t>
  </si>
  <si>
    <t xml:space="preserve">  20502 - 普通教育</t>
  </si>
  <si>
    <t xml:space="preserve">    2050201 - 学前教育</t>
  </si>
  <si>
    <t xml:space="preserve">    2050202 - 小学教育</t>
  </si>
  <si>
    <t xml:space="preserve">    2050203 - 初中教育</t>
  </si>
  <si>
    <t xml:space="preserve">    2050204 - 高中教育</t>
  </si>
  <si>
    <t xml:space="preserve">    2050299 - 其他普通教育支出</t>
  </si>
  <si>
    <t xml:space="preserve">  20503 - 职业教育</t>
  </si>
  <si>
    <t xml:space="preserve">    2050302 - 中等职业教育</t>
  </si>
  <si>
    <t xml:space="preserve">  20504 - 成人教育</t>
  </si>
  <si>
    <t xml:space="preserve">    2050404 - 成人广播电视教育</t>
  </si>
  <si>
    <t xml:space="preserve">    2050499 - 其他成人教育支出</t>
  </si>
  <si>
    <t xml:space="preserve">  20507 - 特殊教育</t>
  </si>
  <si>
    <t xml:space="preserve">    2050701 - 特殊学校教育</t>
  </si>
  <si>
    <t xml:space="preserve">  20508 - 进修及培训</t>
  </si>
  <si>
    <t xml:space="preserve">    2050802 - 干部教育</t>
  </si>
  <si>
    <t xml:space="preserve">    2050899 - 其他进修及培训</t>
  </si>
  <si>
    <t xml:space="preserve">  20601 - 科学技术管理事务</t>
  </si>
  <si>
    <t xml:space="preserve">    2060101 - 行政运行</t>
  </si>
  <si>
    <t xml:space="preserve">  20607 - 科学技术普及</t>
  </si>
  <si>
    <t xml:space="preserve">    2060701 - 机构运行</t>
  </si>
  <si>
    <t xml:space="preserve">    2060705 - 科技馆站</t>
  </si>
  <si>
    <t xml:space="preserve">  20701 - 文化和旅游</t>
  </si>
  <si>
    <t xml:space="preserve">    2070101 - 行政运行</t>
  </si>
  <si>
    <t xml:space="preserve">    2070104 - 图书馆</t>
  </si>
  <si>
    <t xml:space="preserve">    2070109 - 群众文化</t>
  </si>
  <si>
    <t xml:space="preserve">  20702 - 文物</t>
  </si>
  <si>
    <t xml:space="preserve">    2070204 - 文物保护</t>
  </si>
  <si>
    <t xml:space="preserve">  20703 - 体育</t>
  </si>
  <si>
    <t xml:space="preserve">    2070308 - 群众体育</t>
  </si>
  <si>
    <t xml:space="preserve">  20708 - 广播电视</t>
  </si>
  <si>
    <t xml:space="preserve">    2070808 - 广播电视事务</t>
  </si>
  <si>
    <t xml:space="preserve">  20801 - 人力资源和社会保障管理事务</t>
  </si>
  <si>
    <t xml:space="preserve">    2080101 - 行政运行</t>
  </si>
  <si>
    <t xml:space="preserve">    2080105 - 劳动保障监察</t>
  </si>
  <si>
    <t xml:space="preserve">    2080110 - 劳动关系和维权</t>
  </si>
  <si>
    <t xml:space="preserve">    2080111 - 公共就业服务和职业技能鉴定机构</t>
  </si>
  <si>
    <t xml:space="preserve">  20802 - 民政管理事务</t>
  </si>
  <si>
    <t xml:space="preserve">    2080201 - 行政运行</t>
  </si>
  <si>
    <t xml:space="preserve">  20805 - 行政事业单位养老支出</t>
  </si>
  <si>
    <t xml:space="preserve">    2080508 - 对机关事业单位职业年金的补助</t>
  </si>
  <si>
    <t xml:space="preserve">  20808 - 抚恤</t>
  </si>
  <si>
    <t xml:space="preserve">    2080804 - 优抚事业单位支出</t>
  </si>
  <si>
    <t xml:space="preserve">  20809 - 退役安置</t>
  </si>
  <si>
    <t xml:space="preserve">    2080903 - 军队移交政府离退休干部管理机构</t>
  </si>
  <si>
    <t xml:space="preserve">  20810 - 社会福利</t>
  </si>
  <si>
    <t xml:space="preserve">    2081004 - 殡葬</t>
  </si>
  <si>
    <t xml:space="preserve">  20811 - 残疾人事业</t>
  </si>
  <si>
    <t xml:space="preserve">    2081101 - 行政运行</t>
  </si>
  <si>
    <t xml:space="preserve">    2081199 - 其他残疾人事业支出</t>
  </si>
  <si>
    <t xml:space="preserve">  20816 - 红十字事业</t>
  </si>
  <si>
    <t xml:space="preserve">    2081601 - 行政运行</t>
  </si>
  <si>
    <t xml:space="preserve">  20828 - 退役军人管理事务</t>
  </si>
  <si>
    <t xml:space="preserve">    2082801 - 行政运行</t>
  </si>
  <si>
    <t xml:space="preserve">    2082850 - 事业运行</t>
  </si>
  <si>
    <t xml:space="preserve">  21001 - 卫生健康管理事务</t>
  </si>
  <si>
    <t xml:space="preserve">    2100101 - 行政运行</t>
  </si>
  <si>
    <t xml:space="preserve">    2100199 - 其他卫生健康管理事务支出</t>
  </si>
  <si>
    <t xml:space="preserve">  21002 - 公立医院</t>
  </si>
  <si>
    <t xml:space="preserve">    2100201 - 综合医院</t>
  </si>
  <si>
    <t xml:space="preserve">    2100202 - 中医（民族）医院</t>
  </si>
  <si>
    <t xml:space="preserve">  21003 - 基层医疗卫生机构</t>
  </si>
  <si>
    <t xml:space="preserve">    2100301 - 城市社区卫生机构</t>
  </si>
  <si>
    <t xml:space="preserve">    2100302 - 乡镇卫生院</t>
  </si>
  <si>
    <t xml:space="preserve">  21004 - 公共卫生</t>
  </si>
  <si>
    <t xml:space="preserve">    2100401 - 疾病预防控制机构</t>
  </si>
  <si>
    <t xml:space="preserve">    2100402 - 卫生监督机构</t>
  </si>
  <si>
    <t xml:space="preserve">    2100403 - 妇幼保健机构</t>
  </si>
  <si>
    <t xml:space="preserve">  21007 - 计划生育事务</t>
  </si>
  <si>
    <t xml:space="preserve">    2100799 - 其他计划生育事务支出</t>
  </si>
  <si>
    <t xml:space="preserve">  21011 - 行政事业单位医疗</t>
  </si>
  <si>
    <t xml:space="preserve">    2101101 - 行政单位医疗</t>
  </si>
  <si>
    <t xml:space="preserve">    2101102 - 事业单位医疗</t>
  </si>
  <si>
    <t xml:space="preserve">    2101103 - 公务员医疗补助</t>
  </si>
  <si>
    <t xml:space="preserve">  21015 - 医疗保障管理事务</t>
  </si>
  <si>
    <t xml:space="preserve">    2101501 - 行政运行</t>
  </si>
  <si>
    <t xml:space="preserve">    2101550 - 事业运行</t>
  </si>
  <si>
    <t xml:space="preserve">  21101 - 环境保护管理事务</t>
  </si>
  <si>
    <t xml:space="preserve">    2110101 - 行政运行</t>
  </si>
  <si>
    <t xml:space="preserve">  21111 - 污染减排</t>
  </si>
  <si>
    <t xml:space="preserve">    2111101 - 生态环境监测与信息</t>
  </si>
  <si>
    <t xml:space="preserve">  21201 - 城乡社区管理事务</t>
  </si>
  <si>
    <t xml:space="preserve">    2120101 - 行政运行</t>
  </si>
  <si>
    <t xml:space="preserve">    2120104 - 城管执法</t>
  </si>
  <si>
    <t xml:space="preserve">    2120199 - 其他城乡社区管理事务支出</t>
  </si>
  <si>
    <t xml:space="preserve">  21203 - 城乡社区公共设施</t>
  </si>
  <si>
    <t xml:space="preserve">    2120399 - 其他城乡社区公共设施支出</t>
  </si>
  <si>
    <t xml:space="preserve">  21205 - 城乡社区环境卫生</t>
  </si>
  <si>
    <t xml:space="preserve">    2120501 - 城乡社区环境卫生</t>
  </si>
  <si>
    <t xml:space="preserve">  21301 - 农业农村</t>
  </si>
  <si>
    <t xml:space="preserve">    2130101 - 行政运行</t>
  </si>
  <si>
    <t xml:space="preserve">    2130104 - 事业运行</t>
  </si>
  <si>
    <t xml:space="preserve">  21303 - 水利</t>
  </si>
  <si>
    <t xml:space="preserve">    2130301 - 行政运行</t>
  </si>
  <si>
    <t xml:space="preserve">    2130306 - 水利工程运行与维护</t>
  </si>
  <si>
    <t xml:space="preserve">  21401 - 公路水路运输</t>
  </si>
  <si>
    <t xml:space="preserve">    2140101 - 行政运行</t>
  </si>
  <si>
    <t xml:space="preserve">    2140199 - 其他公路水路运输支出</t>
  </si>
  <si>
    <t xml:space="preserve">  21507 - 国有资产监管</t>
  </si>
  <si>
    <t xml:space="preserve">    2150701 - 行政运行</t>
  </si>
  <si>
    <t xml:space="preserve">  21508 - 支持中小企业发展和管理支出</t>
  </si>
  <si>
    <t xml:space="preserve">    2150801 - 行政运行</t>
  </si>
  <si>
    <t xml:space="preserve">    2150899 - 其他支持中小企业发展和管理支出</t>
  </si>
  <si>
    <t xml:space="preserve">  21602 - 商业流通事务</t>
  </si>
  <si>
    <t xml:space="preserve">    2160201 - 行政运行</t>
  </si>
  <si>
    <t xml:space="preserve">  22001 - 自然资源事务</t>
  </si>
  <si>
    <t xml:space="preserve">    2200101 - 行政运行</t>
  </si>
  <si>
    <t xml:space="preserve">    2200150 - 事业运行</t>
  </si>
  <si>
    <t xml:space="preserve">  22005 - 气象事务</t>
  </si>
  <si>
    <t xml:space="preserve">    2200504 - 气象事业机构</t>
  </si>
  <si>
    <t xml:space="preserve">  22401 - 应急管理事务</t>
  </si>
  <si>
    <t xml:space="preserve">    2240101 - 行政运行</t>
  </si>
  <si>
    <t xml:space="preserve">  22402 - 消防事务</t>
  </si>
  <si>
    <t xml:space="preserve">    2240204 - 消防应急救援</t>
  </si>
  <si>
    <t xml:space="preserve">  22902 - 年初预留</t>
  </si>
  <si>
    <t xml:space="preserve">    2290201 - 年初预留</t>
  </si>
  <si>
    <t xml:space="preserve">    2010102 - 一般行政管理事务</t>
  </si>
  <si>
    <t xml:space="preserve">    2010104 - 人大会议</t>
  </si>
  <si>
    <t xml:space="preserve">    2010108 - 代表工作</t>
  </si>
  <si>
    <t xml:space="preserve">    2010202 - 一般行政管理事务</t>
  </si>
  <si>
    <t xml:space="preserve">    2010302 - 一般行政管理事务</t>
  </si>
  <si>
    <t xml:space="preserve">    2010308 - 信访事务</t>
  </si>
  <si>
    <t xml:space="preserve">    2010402 - 一般行政管理事务</t>
  </si>
  <si>
    <t xml:space="preserve">    2010502 - 一般行政管理事务</t>
  </si>
  <si>
    <t xml:space="preserve">    2010507 - 专项普查活动</t>
  </si>
  <si>
    <t xml:space="preserve">    2010508 - 统计抽样调查</t>
  </si>
  <si>
    <t xml:space="preserve">    2010602 - 一般行政管理事务</t>
  </si>
  <si>
    <t xml:space="preserve">    2010607 - 信息化建设</t>
  </si>
  <si>
    <t xml:space="preserve">    2010702 - 一般行政管理事务</t>
  </si>
  <si>
    <t xml:space="preserve">    2010802 - 一般行政管理事务</t>
  </si>
  <si>
    <t xml:space="preserve">  20109 - 海关事务</t>
  </si>
  <si>
    <t xml:space="preserve">    2010902 - 一般行政管理事务</t>
  </si>
  <si>
    <t xml:space="preserve">    2011102 - 一般行政管理事务</t>
  </si>
  <si>
    <t xml:space="preserve">    2011302 - 一般行政管理事务</t>
  </si>
  <si>
    <t xml:space="preserve">    2011308 - 招商引资</t>
  </si>
  <si>
    <t xml:space="preserve">    2011399 - 其他商贸事务支出</t>
  </si>
  <si>
    <t xml:space="preserve">  20114 - 知识产权事务</t>
  </si>
  <si>
    <t xml:space="preserve">    2011409 - 知识产权宏观管理</t>
  </si>
  <si>
    <t xml:space="preserve">  20123 - 民族事务</t>
  </si>
  <si>
    <t xml:space="preserve">    2012399 - 其他民族事务支出</t>
  </si>
  <si>
    <t xml:space="preserve">    2012604 - 档案馆</t>
  </si>
  <si>
    <t xml:space="preserve">    2012802 - 一般行政管理事务</t>
  </si>
  <si>
    <t xml:space="preserve">    2012902 - 一般行政管理事务</t>
  </si>
  <si>
    <t xml:space="preserve">    2012999 - 其他群众团体事务支出</t>
  </si>
  <si>
    <t xml:space="preserve">    2013102 - 一般行政管理事务</t>
  </si>
  <si>
    <t xml:space="preserve">    2013202 - 一般行政管理事务</t>
  </si>
  <si>
    <t xml:space="preserve">    2013302 - 一般行政管理事务</t>
  </si>
  <si>
    <t xml:space="preserve">  20134 - 统战事务</t>
  </si>
  <si>
    <t xml:space="preserve">    2013402 - 一般行政管理事务</t>
  </si>
  <si>
    <t xml:space="preserve">    2013702 - 一般行政管理事务</t>
  </si>
  <si>
    <t xml:space="preserve">    2013802 - 一般行政管理事务</t>
  </si>
  <si>
    <t xml:space="preserve">    2013804 - 市场主体管理</t>
  </si>
  <si>
    <t xml:space="preserve">    2013808 - 信息化建设</t>
  </si>
  <si>
    <t xml:space="preserve">    2013816 - 食品安全监管</t>
  </si>
  <si>
    <t xml:space="preserve">    2013899 - 其他市场监督管理事务</t>
  </si>
  <si>
    <t xml:space="preserve">  20199 - 其他一般公共服务支出</t>
  </si>
  <si>
    <t xml:space="preserve">    2019999 - 其他一般公共服务支出</t>
  </si>
  <si>
    <t xml:space="preserve">    2040220 - 执法办案</t>
  </si>
  <si>
    <t xml:space="preserve">    2040299 - 其他公安支出</t>
  </si>
  <si>
    <t xml:space="preserve">  20403 - 国家安全</t>
  </si>
  <si>
    <t xml:space="preserve">    2040302 - 一般行政管理事务</t>
  </si>
  <si>
    <t xml:space="preserve">    2040402 - 一般行政管理事务</t>
  </si>
  <si>
    <t xml:space="preserve">    2040502 - 一般行政管理事务</t>
  </si>
  <si>
    <t xml:space="preserve">    2040602 - 一般行政管理事务</t>
  </si>
  <si>
    <t xml:space="preserve">    2040604 - 基层司法业务</t>
  </si>
  <si>
    <t xml:space="preserve">    2040607 - 公共法律服务</t>
  </si>
  <si>
    <t xml:space="preserve">    2040610 - 社区矫正</t>
  </si>
  <si>
    <t xml:space="preserve">    2040612 - 法制建设</t>
  </si>
  <si>
    <t xml:space="preserve">  20499 - 其他公共安全支出</t>
  </si>
  <si>
    <t xml:space="preserve">    2049999 - 其他公共安全支出</t>
  </si>
  <si>
    <t xml:space="preserve">    2050102 - 一般行政管理事务</t>
  </si>
  <si>
    <t xml:space="preserve">    2050205 - 高等教育</t>
  </si>
  <si>
    <t xml:space="preserve">  20509 - 教育费附加安排的支出</t>
  </si>
  <si>
    <t xml:space="preserve">    2050901 - 农村中小学校舍建设</t>
  </si>
  <si>
    <t xml:space="preserve">    2050902 - 农村中小学教学设施</t>
  </si>
  <si>
    <t xml:space="preserve">    2050999 - 其他教育费附加安排的支出</t>
  </si>
  <si>
    <t xml:space="preserve">  20599 - 其他教育支出</t>
  </si>
  <si>
    <t xml:space="preserve">    2059999 - 其他教育支出</t>
  </si>
  <si>
    <t xml:space="preserve">    2060102 - 一般行政管理事务</t>
  </si>
  <si>
    <t xml:space="preserve">  20603 - 应用研究</t>
  </si>
  <si>
    <t xml:space="preserve">    2060303 - 高技术研究</t>
  </si>
  <si>
    <t xml:space="preserve">  20604 - 技术研究与开发</t>
  </si>
  <si>
    <t xml:space="preserve">    2060404 - 科技成果转化与扩散</t>
  </si>
  <si>
    <t xml:space="preserve">    2060499 - 其他技术研究与开发支出</t>
  </si>
  <si>
    <t xml:space="preserve">    2060702 - 科普活动</t>
  </si>
  <si>
    <t xml:space="preserve">    2070108 - 文化活动</t>
  </si>
  <si>
    <t xml:space="preserve">    2070111 - 文化创作与保护</t>
  </si>
  <si>
    <t xml:space="preserve">    2070199 - 其他文化和旅游支出</t>
  </si>
  <si>
    <t xml:space="preserve">    2070899 - 其他广播电视支出</t>
  </si>
  <si>
    <t xml:space="preserve">    2080102 - 一般行政管理事务</t>
  </si>
  <si>
    <t xml:space="preserve">    2080199 - 其他人力资源和社会保障管理事务支出</t>
  </si>
  <si>
    <t xml:space="preserve">    2080202 - 一般行政管理事务</t>
  </si>
  <si>
    <t xml:space="preserve">    2080208 - 基层政权建设和社区治理</t>
  </si>
  <si>
    <t xml:space="preserve">    2080299 - 其他民政管理事务支出</t>
  </si>
  <si>
    <t xml:space="preserve">    2080502 - 事业单位离退休</t>
  </si>
  <si>
    <t xml:space="preserve">    2080505 - 机关事业单位基本养老保险缴费支出</t>
  </si>
  <si>
    <t xml:space="preserve">    2080507 - 对机关事业单位基本养老保险基金的补助</t>
  </si>
  <si>
    <t xml:space="preserve">  20807 - 就业补助</t>
  </si>
  <si>
    <t xml:space="preserve">    2080701 - 就业创业服务补贴</t>
  </si>
  <si>
    <t xml:space="preserve">    2080704 - 社会保险补贴</t>
  </si>
  <si>
    <t xml:space="preserve">    2080705 - 公益性岗位补贴</t>
  </si>
  <si>
    <t xml:space="preserve">    2080711 - 就业见习补贴</t>
  </si>
  <si>
    <t xml:space="preserve">    2080713 - 促进创业补贴</t>
  </si>
  <si>
    <t xml:space="preserve">    2080799 - 其他就业补助支出</t>
  </si>
  <si>
    <t xml:space="preserve">    2080801 - 死亡抚恤</t>
  </si>
  <si>
    <t xml:space="preserve">    2080802 - 伤残抚恤</t>
  </si>
  <si>
    <t xml:space="preserve">    2080803 - 在乡复员、退伍军人生活补助</t>
  </si>
  <si>
    <t xml:space="preserve">    2080805 - 义务兵优待</t>
  </si>
  <si>
    <t xml:space="preserve">    2080806 - 农村籍退役士兵老年生活补助</t>
  </si>
  <si>
    <t xml:space="preserve">    2080899 - 其他优抚支出</t>
  </si>
  <si>
    <t xml:space="preserve">    2080901 - 退役士兵安置</t>
  </si>
  <si>
    <t xml:space="preserve">    2080902 - 军队移交政府的离退休人员安置</t>
  </si>
  <si>
    <t xml:space="preserve">    2080904 - 退役士兵管理教育</t>
  </si>
  <si>
    <t xml:space="preserve">    2080905 - 军队转业干部安置</t>
  </si>
  <si>
    <t xml:space="preserve">    2080999 - 其他退役安置支出</t>
  </si>
  <si>
    <t xml:space="preserve">    2081002 - 老年福利</t>
  </si>
  <si>
    <t xml:space="preserve">    2081099 - 其他社会福利支出</t>
  </si>
  <si>
    <t xml:space="preserve">    2081104 - 残疾人康复</t>
  </si>
  <si>
    <t xml:space="preserve">    2081105 - 残疾人就业和扶贫</t>
  </si>
  <si>
    <t xml:space="preserve">    2081106 - 残疾人体育</t>
  </si>
  <si>
    <t xml:space="preserve">    2081107 - 残疾人生活和护理补贴</t>
  </si>
  <si>
    <t xml:space="preserve">    2081602 - 一般行政管理事务</t>
  </si>
  <si>
    <t xml:space="preserve">  20819 - 最低生活保障</t>
  </si>
  <si>
    <t xml:space="preserve">    2081901 - 城市最低生活保障金支出</t>
  </si>
  <si>
    <t xml:space="preserve">    2081902 - 农村最低生活保障金支出</t>
  </si>
  <si>
    <t xml:space="preserve">  20820 - 临时救助</t>
  </si>
  <si>
    <t xml:space="preserve">    2082001 - 临时救助支出</t>
  </si>
  <si>
    <t xml:space="preserve">    2082002 - 流浪乞讨人员救助支出</t>
  </si>
  <si>
    <t xml:space="preserve">  20821 - 特困人员救助供养</t>
  </si>
  <si>
    <t xml:space="preserve">    2082101 - 城市特困人员救助供养支出</t>
  </si>
  <si>
    <t xml:space="preserve">    2082102 - 农村特困人员救助供养支出</t>
  </si>
  <si>
    <t xml:space="preserve">  20825 - 其他生活救助</t>
  </si>
  <si>
    <t xml:space="preserve">    2082501 - 其他城市生活救助</t>
  </si>
  <si>
    <t xml:space="preserve">    2082502 - 其他农村生活救助</t>
  </si>
  <si>
    <t xml:space="preserve">  20826 - 财政对基本养老保险基金的补助</t>
  </si>
  <si>
    <t xml:space="preserve">    2082602 - 财政对城乡居民基本养老保险基金的补助</t>
  </si>
  <si>
    <t xml:space="preserve">    2082802 - 一般行政管理事务</t>
  </si>
  <si>
    <t xml:space="preserve">    2082804 - 拥军优属</t>
  </si>
  <si>
    <t xml:space="preserve">    2082899 - 其他退役军人事务管理支出</t>
  </si>
  <si>
    <t xml:space="preserve">  20899 - 其他社会保障和就业支出</t>
  </si>
  <si>
    <t xml:space="preserve">    2089999 - 其他社会保障和就业支出</t>
  </si>
  <si>
    <t xml:space="preserve">    2100102 - 一般行政管理事务</t>
  </si>
  <si>
    <t xml:space="preserve">    2100299 - 其他公立医院支出</t>
  </si>
  <si>
    <t xml:space="preserve">    2100399 - 其他基层医疗卫生机构支出</t>
  </si>
  <si>
    <t xml:space="preserve">    2100408 - 基本公共卫生服务</t>
  </si>
  <si>
    <t xml:space="preserve">    2100409 - 重大公共卫生服务</t>
  </si>
  <si>
    <t xml:space="preserve">    2100410 - 突发公共卫生事件应急处理</t>
  </si>
  <si>
    <t xml:space="preserve">    2100499 - 其他公共卫生支出</t>
  </si>
  <si>
    <t xml:space="preserve">  21006 - 中医药</t>
  </si>
  <si>
    <t xml:space="preserve">    2100601 - 中医（民族医）药专项</t>
  </si>
  <si>
    <t xml:space="preserve">    2100699 - 其他中医药支出</t>
  </si>
  <si>
    <t xml:space="preserve">    2100717 - 计划生育服务</t>
  </si>
  <si>
    <t xml:space="preserve">    2101199 - 其他行政事业单位医疗支出</t>
  </si>
  <si>
    <t xml:space="preserve">  21012 - 财政对基本医疗保险基金的补助</t>
  </si>
  <si>
    <t xml:space="preserve">    2101202 - 财政对城乡居民基本医疗保险基金的补助</t>
  </si>
  <si>
    <t xml:space="preserve">  21013 - 医疗救助</t>
  </si>
  <si>
    <t xml:space="preserve">    2101301 - 城乡医疗救助</t>
  </si>
  <si>
    <t xml:space="preserve">    2101399 - 其他医疗救助支出</t>
  </si>
  <si>
    <t xml:space="preserve">  21014 - 优抚对象医疗</t>
  </si>
  <si>
    <t xml:space="preserve">    2101401 - 优抚对象医疗补助</t>
  </si>
  <si>
    <t xml:space="preserve">    2101499 - 其他优抚对象医疗支出</t>
  </si>
  <si>
    <t xml:space="preserve">    2101502 - 一般行政管理事务</t>
  </si>
  <si>
    <t xml:space="preserve">  21099 - 其他卫生健康支出</t>
  </si>
  <si>
    <t xml:space="preserve">    2109999 - 其他卫生健康支出</t>
  </si>
  <si>
    <t xml:space="preserve">    2110102 - 一般行政管理事务</t>
  </si>
  <si>
    <t xml:space="preserve">    2110104 - 生态环境保护宣传</t>
  </si>
  <si>
    <t xml:space="preserve">    2110107 - 生态环境保护行政许可</t>
  </si>
  <si>
    <t xml:space="preserve">  21103 - 污染防治</t>
  </si>
  <si>
    <t xml:space="preserve">    2110301 - 大气</t>
  </si>
  <si>
    <t xml:space="preserve">    2110302 - 水体</t>
  </si>
  <si>
    <t xml:space="preserve">    2110304 - 固体废弃物与化学品</t>
  </si>
  <si>
    <t xml:space="preserve">    2110307 - 土壤</t>
  </si>
  <si>
    <t xml:space="preserve">    2110399 - 其他污染防治支出</t>
  </si>
  <si>
    <t xml:space="preserve">    2111102 - 生态环境执法监察</t>
  </si>
  <si>
    <t xml:space="preserve">    2111103 - 减排专项支出</t>
  </si>
  <si>
    <t xml:space="preserve">    2111199 - 其他污染减排支出</t>
  </si>
  <si>
    <t xml:space="preserve">  21199 - 其他节能环保支出</t>
  </si>
  <si>
    <t xml:space="preserve">    2119999 - 其他节能环保支出</t>
  </si>
  <si>
    <t xml:space="preserve">    2120102 - 一般行政管理事务</t>
  </si>
  <si>
    <t xml:space="preserve">  21202 - 城乡社区规划与管理</t>
  </si>
  <si>
    <t xml:space="preserve">    2120201 - 城乡社区规划与管理</t>
  </si>
  <si>
    <t xml:space="preserve">  21206 - 建设市场管理与监督</t>
  </si>
  <si>
    <t xml:space="preserve">    2120601 - 建设市场管理与监督</t>
  </si>
  <si>
    <t xml:space="preserve">  21299 - 其他城乡社区支出</t>
  </si>
  <si>
    <t xml:space="preserve">    2129999 - 其他城乡社区支出</t>
  </si>
  <si>
    <t xml:space="preserve">    2130106 - 科技转化与推广服务</t>
  </si>
  <si>
    <t xml:space="preserve">    2130108 - 病虫害控制</t>
  </si>
  <si>
    <t xml:space="preserve">    2130109 - 农产品质量安全</t>
  </si>
  <si>
    <t xml:space="preserve">    2130121 - 农业结构调整补贴</t>
  </si>
  <si>
    <t xml:space="preserve">    2130122 - 农业生产发展</t>
  </si>
  <si>
    <t xml:space="preserve">    2130126 - 农村社会事业</t>
  </si>
  <si>
    <t xml:space="preserve">    2130135 - 农业资源保护修复与利用</t>
  </si>
  <si>
    <t xml:space="preserve">    2130148 - 成品油价格改革对渔业的补贴</t>
  </si>
  <si>
    <t xml:space="preserve">    2130152 - 对高校毕业生到基层任职补助</t>
  </si>
  <si>
    <t xml:space="preserve">    2130153 - 农田建设</t>
  </si>
  <si>
    <t xml:space="preserve">    2130199 - 其他农业农村支出</t>
  </si>
  <si>
    <t xml:space="preserve">  21302 - 林业和草原</t>
  </si>
  <si>
    <t xml:space="preserve">    2130205 - 森林资源培育</t>
  </si>
  <si>
    <t xml:space="preserve">    2130211 - 动植物保护</t>
  </si>
  <si>
    <t xml:space="preserve">    2130234 - 林业草原防灾减灾</t>
  </si>
  <si>
    <t xml:space="preserve">    2130305 - 水利工程建设</t>
  </si>
  <si>
    <t xml:space="preserve">    2130314 - 防汛</t>
  </si>
  <si>
    <t xml:space="preserve">    2130316 - 农村水利</t>
  </si>
  <si>
    <t xml:space="preserve">    2130321 - 大中型水库移民后期扶持专项支出</t>
  </si>
  <si>
    <t xml:space="preserve">    2130399 - 其他水利支出</t>
  </si>
  <si>
    <t xml:space="preserve">  21307 - 农村综合改革</t>
  </si>
  <si>
    <t xml:space="preserve">    2130701 - 对村级公益事业建设的补助</t>
  </si>
  <si>
    <t xml:space="preserve">    2130705 - 对村民委员会和村党支部的补助</t>
  </si>
  <si>
    <t xml:space="preserve">  21308 - 普惠金融发展支出</t>
  </si>
  <si>
    <t xml:space="preserve">    2130803 - 农业保险保费补贴</t>
  </si>
  <si>
    <t xml:space="preserve">    2130804 - 创业担保贷款贴息</t>
  </si>
  <si>
    <t xml:space="preserve">    2130899 - 其他普惠金融发展支出</t>
  </si>
  <si>
    <t xml:space="preserve">  21399 - 其他农林水支出</t>
  </si>
  <si>
    <t xml:space="preserve">    2139999 - 其他农林水支出</t>
  </si>
  <si>
    <t xml:space="preserve">    2140102 - 一般行政管理事务</t>
  </si>
  <si>
    <t xml:space="preserve">    2140106 - 公路养护</t>
  </si>
  <si>
    <t xml:space="preserve">    2140112 - 公路运输管理</t>
  </si>
  <si>
    <t xml:space="preserve">  21402 - 铁路运输</t>
  </si>
  <si>
    <t xml:space="preserve">    2140299 - 其他铁路运输支出</t>
  </si>
  <si>
    <t xml:space="preserve">  21505 - 工业和信息产业监管</t>
  </si>
  <si>
    <t xml:space="preserve">    2150502 - 一般行政管理事务</t>
  </si>
  <si>
    <t xml:space="preserve">    2150702 - 一般行政管理事务</t>
  </si>
  <si>
    <t xml:space="preserve">    2150802 - 一般行政管理事务</t>
  </si>
  <si>
    <t xml:space="preserve">    2150805 - 中小企业发展专项</t>
  </si>
  <si>
    <t xml:space="preserve">  21599 - 其他资源勘探工业信息等支出</t>
  </si>
  <si>
    <t xml:space="preserve">    2159904 - 技术改造支出</t>
  </si>
  <si>
    <t xml:space="preserve">    2160299 - 其他商业流通事务支出</t>
  </si>
  <si>
    <t xml:space="preserve">  21699 - 其他商业服务业等支出</t>
  </si>
  <si>
    <t xml:space="preserve">    2169999 - 其他商业服务业等支出</t>
  </si>
  <si>
    <t xml:space="preserve">  21701 - 金融部门行政支出</t>
  </si>
  <si>
    <t xml:space="preserve">    2170102 - 一般行政管理事务</t>
  </si>
  <si>
    <t xml:space="preserve">  21702 - 金融部门监管支出</t>
  </si>
  <si>
    <t xml:space="preserve">    2170299 - 金融部门其他监管支出</t>
  </si>
  <si>
    <t xml:space="preserve">  21999 - 其他支出</t>
  </si>
  <si>
    <t xml:space="preserve">    21999 - 其他支出</t>
  </si>
  <si>
    <t xml:space="preserve">    2200102 - 一般行政管理事务</t>
  </si>
  <si>
    <t xml:space="preserve">    2200104 - 自然资源规划及管理</t>
  </si>
  <si>
    <t xml:space="preserve">    2200106 - 自然资源利用与保护</t>
  </si>
  <si>
    <t xml:space="preserve">    2200199 - 其他自然资源事务支出</t>
  </si>
  <si>
    <t xml:space="preserve">    2200509 - 气象服务</t>
  </si>
  <si>
    <t xml:space="preserve">  22101 - 保障性安居工程支出</t>
  </si>
  <si>
    <t xml:space="preserve">    2210103 - 棚户区改造</t>
  </si>
  <si>
    <t xml:space="preserve">    2210105 - 农村危房改造</t>
  </si>
  <si>
    <t xml:space="preserve">    2210108 - 老旧小区改造</t>
  </si>
  <si>
    <t xml:space="preserve">    2210109 - 住房租赁市场发展</t>
  </si>
  <si>
    <t xml:space="preserve">    2210199 - 其他保障性安居工程支出</t>
  </si>
  <si>
    <t xml:space="preserve">  22201 - 粮油物资事务</t>
  </si>
  <si>
    <t xml:space="preserve">    2220115 - 粮食风险基金</t>
  </si>
  <si>
    <t xml:space="preserve">    2220199 - 其他粮油物资事务支出</t>
  </si>
  <si>
    <t xml:space="preserve">  22204 - 粮油储备</t>
  </si>
  <si>
    <t xml:space="preserve">    2220403 - 储备粮（油）库建设</t>
  </si>
  <si>
    <t xml:space="preserve">    2240102 - 一般行政管理事务</t>
  </si>
  <si>
    <t xml:space="preserve">    2240104 - 灾害风险防治</t>
  </si>
  <si>
    <t xml:space="preserve">    2240106 - 安全监管</t>
  </si>
  <si>
    <t xml:space="preserve">    2240109 - 应急管理</t>
  </si>
  <si>
    <t xml:space="preserve">  22999 - 其他支出</t>
  </si>
  <si>
    <t xml:space="preserve">    2299999 - 其他支出</t>
  </si>
  <si>
    <t xml:space="preserve">  23203 - 地方政府一般债务付息支出</t>
  </si>
  <si>
    <t xml:space="preserve">    2320301 - 地方政府一般债券付息支出</t>
  </si>
  <si>
    <t xml:space="preserve">  23303 - 地方政府一般债务发行费用支出</t>
  </si>
  <si>
    <t>三、预备费及预算周转金小计</t>
  </si>
  <si>
    <t>四、债务还本支出小计</t>
  </si>
  <si>
    <t>231 - 债务还本支出</t>
  </si>
  <si>
    <t xml:space="preserve">  231 - 地方政府一般债务还本支出</t>
  </si>
  <si>
    <t xml:space="preserve">    2310301 - 地方政府一般债券还本支出</t>
  </si>
  <si>
    <t>科目名称</t>
  </si>
  <si>
    <t>年初预算</t>
  </si>
  <si>
    <t>调整预算</t>
  </si>
  <si>
    <t>预计执行</t>
  </si>
  <si>
    <t>一般公共预算支出</t>
  </si>
  <si>
    <t>一、基本支出预算小计</t>
  </si>
  <si>
    <t>二、项目支出预算小计</t>
  </si>
  <si>
    <t>227 - 预备费</t>
  </si>
  <si>
    <t>229 - 其他支出</t>
  </si>
  <si>
    <t xml:space="preserve">  22999 - 其他支出</t>
  </si>
  <si>
    <t xml:space="preserve">    2299999 - 其他支出</t>
  </si>
  <si>
    <t>北辰区2021年一般公共财政本级支出调整预计执行情况表（分项目项级科目）</t>
  </si>
  <si>
    <t>表四：</t>
  </si>
  <si>
    <t>表五:</t>
  </si>
  <si>
    <t>表六：</t>
  </si>
  <si>
    <t>表七：</t>
  </si>
  <si>
    <t>表十：</t>
  </si>
  <si>
    <t>政府性基金收入合计</t>
  </si>
  <si>
    <t>双街示范镇土地出让政府净收益</t>
  </si>
  <si>
    <t>表十一：</t>
  </si>
  <si>
    <t>2021年区对镇补助支出情况表</t>
  </si>
  <si>
    <t>单位：万元</t>
  </si>
  <si>
    <t>功能科目</t>
  </si>
  <si>
    <t>全年预算</t>
  </si>
  <si>
    <t>一般公共预算支出合计</t>
  </si>
  <si>
    <t>援派交通费</t>
  </si>
  <si>
    <t>刘码头环保治理</t>
  </si>
  <si>
    <t>援派补贴</t>
  </si>
  <si>
    <t>郊野公园土地流转补偿费（2021年）</t>
  </si>
  <si>
    <t>郊野公园绿化养护、运行、浦发银行郊野公园绿道还本付息</t>
  </si>
  <si>
    <t>政府性基金预算支出</t>
  </si>
  <si>
    <t>青光示范镇土地出让成本</t>
  </si>
  <si>
    <t>青光示范镇土地出让政府净收益</t>
  </si>
  <si>
    <t>小淀示范镇土地出让成本</t>
  </si>
  <si>
    <t>小淀示范镇土地出让政府净收益</t>
  </si>
  <si>
    <t>大张庄示范镇土地出让成本</t>
  </si>
  <si>
    <t>土地出让成本</t>
  </si>
  <si>
    <t>土地出让政府净收益</t>
  </si>
  <si>
    <t>预计执行为
年初预算%</t>
  </si>
  <si>
    <t>预计执行为
调整预算%</t>
  </si>
  <si>
    <r>
      <t>北辰区202</t>
    </r>
    <r>
      <rPr>
        <b/>
        <sz val="16"/>
        <rFont val="宋体"/>
        <family val="0"/>
      </rPr>
      <t>1</t>
    </r>
    <r>
      <rPr>
        <b/>
        <sz val="16"/>
        <rFont val="宋体"/>
        <family val="0"/>
      </rPr>
      <t>年一般公共预算支出预计执行情况表</t>
    </r>
  </si>
  <si>
    <t>预计执行为调整预算%</t>
  </si>
  <si>
    <t>预计执行为
年初预算%</t>
  </si>
  <si>
    <t>预计执行为
调整预算%</t>
  </si>
  <si>
    <r>
      <t>调整预算为
2020</t>
    </r>
    <r>
      <rPr>
        <b/>
        <sz val="12"/>
        <rFont val="宋体"/>
        <family val="0"/>
      </rPr>
      <t>年决算%</t>
    </r>
  </si>
  <si>
    <r>
      <t>北辰区20</t>
    </r>
    <r>
      <rPr>
        <b/>
        <sz val="16"/>
        <rFont val="宋体"/>
        <family val="0"/>
      </rPr>
      <t>2</t>
    </r>
    <r>
      <rPr>
        <b/>
        <sz val="16"/>
        <rFont val="宋体"/>
        <family val="0"/>
      </rPr>
      <t>1</t>
    </r>
    <r>
      <rPr>
        <b/>
        <sz val="16"/>
        <rFont val="宋体"/>
        <family val="0"/>
      </rPr>
      <t>年政府性基金收入调整预算情况表</t>
    </r>
  </si>
  <si>
    <t>完成
年初预算%</t>
  </si>
  <si>
    <r>
      <t>北辰区202</t>
    </r>
    <r>
      <rPr>
        <b/>
        <sz val="16"/>
        <rFont val="宋体"/>
        <family val="0"/>
      </rPr>
      <t>1</t>
    </r>
    <r>
      <rPr>
        <b/>
        <sz val="16"/>
        <rFont val="宋体"/>
        <family val="0"/>
      </rPr>
      <t>年政府性基金支出调整预计执行情况表</t>
    </r>
  </si>
  <si>
    <r>
      <t>预计执行为2020</t>
    </r>
    <r>
      <rPr>
        <b/>
        <sz val="12"/>
        <rFont val="宋体"/>
        <family val="0"/>
      </rPr>
      <t>年决算%</t>
    </r>
  </si>
  <si>
    <r>
      <t>北辰区2021</t>
    </r>
    <r>
      <rPr>
        <b/>
        <sz val="16"/>
        <rFont val="宋体"/>
        <family val="0"/>
      </rPr>
      <t>年国有资本经营收入调整预算表</t>
    </r>
  </si>
  <si>
    <t>预计执行</t>
  </si>
  <si>
    <t>公用经费补助-2021-10号</t>
  </si>
  <si>
    <t>公用经费补助-2021-2号</t>
  </si>
  <si>
    <r>
      <t>2210105</t>
    </r>
    <r>
      <rPr>
        <sz val="12"/>
        <rFont val="宋体"/>
        <family val="0"/>
      </rPr>
      <t xml:space="preserve"> </t>
    </r>
    <r>
      <rPr>
        <sz val="12"/>
        <rFont val="宋体"/>
        <family val="0"/>
      </rPr>
      <t>-</t>
    </r>
    <r>
      <rPr>
        <sz val="12"/>
        <rFont val="宋体"/>
        <family val="0"/>
      </rPr>
      <t xml:space="preserve"> </t>
    </r>
    <r>
      <rPr>
        <sz val="12"/>
        <rFont val="宋体"/>
        <family val="0"/>
      </rPr>
      <t>农村危房改造</t>
    </r>
  </si>
  <si>
    <t xml:space="preserve">  203 国防支出</t>
  </si>
  <si>
    <t xml:space="preserve">  207 文化旅游体育与传媒支出</t>
  </si>
  <si>
    <t xml:space="preserve">  210 卫生健康支出</t>
  </si>
  <si>
    <t xml:space="preserve">  215 资源勘探工业信息等支出</t>
  </si>
  <si>
    <t xml:space="preserve">  220 自然资源海洋气象等支出</t>
  </si>
  <si>
    <t xml:space="preserve">  224 灾害防治及应急管理支出</t>
  </si>
  <si>
    <t>2120801 - 征地和拆迁补偿支出</t>
  </si>
  <si>
    <r>
      <t>北辰区顺义道南（中储四）B地块土地整理成本</t>
    </r>
    <r>
      <rPr>
        <sz val="12"/>
        <rFont val="宋体"/>
        <family val="0"/>
      </rPr>
      <t>-2021-44号</t>
    </r>
  </si>
  <si>
    <r>
      <t xml:space="preserve">      2121301</t>
    </r>
    <r>
      <rPr>
        <sz val="12"/>
        <rFont val="宋体"/>
        <family val="0"/>
      </rPr>
      <t xml:space="preserve"> 城市公共设施支出</t>
    </r>
  </si>
  <si>
    <t>北辰区2021年政府一般债务限额和余额预计情况表</t>
  </si>
  <si>
    <t xml:space="preserve">一、2020年末政府一般债务余额 </t>
  </si>
  <si>
    <t>二、2021年末政府一般债务余额限额</t>
  </si>
  <si>
    <t>三、2021年政府一般债务举借额</t>
  </si>
  <si>
    <t>四、2021年政府一般债务还本额</t>
  </si>
  <si>
    <t xml:space="preserve">五、2021年末政府一般债务余额 </t>
  </si>
  <si>
    <t>表八：</t>
  </si>
  <si>
    <t>表九:</t>
  </si>
  <si>
    <t>表十二：</t>
  </si>
  <si>
    <t>表十三：</t>
  </si>
  <si>
    <t>表十四:</t>
  </si>
  <si>
    <t>表十五:</t>
  </si>
  <si>
    <t>表十六：</t>
  </si>
  <si>
    <t>表十七：</t>
  </si>
  <si>
    <t xml:space="preserve">一、2020年末政府专项债务余额 </t>
  </si>
  <si>
    <t>二、2021年末政府专项债务余额限额</t>
  </si>
  <si>
    <t>三、2021年政府专项债务举借额</t>
  </si>
  <si>
    <t>四、2021年政府专项债务还本额</t>
  </si>
  <si>
    <t xml:space="preserve">五、2021年末政府专项债务余额 </t>
  </si>
  <si>
    <t>北辰区2021年政府专项债务限额和余额预计情况表</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</si>
</sst>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0;\(\$#,##0\)"/>
    <numFmt numFmtId="178" formatCode="#,##0;\-#,##0;&quot;-&quot;"/>
    <numFmt numFmtId="179" formatCode="#,##0;\(#,##0\)"/>
    <numFmt numFmtId="180" formatCode="_(&quot;$&quot;* #,##0.00_);_(&quot;$&quot;* \(#,##0.00\);_(&quot;$&quot;* &quot;-&quot;??_);_(@_)"/>
    <numFmt numFmtId="181" formatCode="\$#,##0.00;\(\$#,##0.00\)"/>
    <numFmt numFmtId="182" formatCode="_-* #,##0&quot;$&quot;_-;\-* #,##0&quot;$&quot;_-;_-* &quot;-&quot;&quot;$&quot;_-;_-@_-"/>
    <numFmt numFmtId="183" formatCode="yyyy&quot;年&quot;m&quot;月&quot;d&quot;日&quot;;@"/>
    <numFmt numFmtId="184" formatCode="_-* #,##0_$_-;\-* #,##0_$_-;_-* &quot;-&quot;_$_-;_-@_-"/>
    <numFmt numFmtId="185" formatCode="_-* #,##0.00_$_-;\-* #,##0.00_$_-;_-* &quot;-&quot;??_$_-;_-@_-"/>
    <numFmt numFmtId="186" formatCode="_-* #,##0.00&quot;$&quot;_-;\-* #,##0.00&quot;$&quot;_-;_-* &quot;-&quot;??&quot;$&quot;_-;_-@_-"/>
    <numFmt numFmtId="187" formatCode="0;_琀"/>
    <numFmt numFmtId="188" formatCode="0.0"/>
    <numFmt numFmtId="189" formatCode="0_ "/>
    <numFmt numFmtId="190" formatCode="_ * #,##0_ ;_ * \-#,##0_ ;_ * &quot;-&quot;??_ ;_ @_ "/>
    <numFmt numFmtId="191" formatCode="#,##0_ "/>
    <numFmt numFmtId="192" formatCode="0.00_);[Red]\(0.00\)"/>
    <numFmt numFmtId="193" formatCode="0.00_ "/>
    <numFmt numFmtId="194" formatCode="#,##0.0_);[Red]\(#,##0.0\)"/>
    <numFmt numFmtId="195" formatCode="#,##0.00_ "/>
    <numFmt numFmtId="196" formatCode="#,##0_);\(#,##0\)"/>
    <numFmt numFmtId="197" formatCode="#,##0_);[Red]\(#,##0\)"/>
    <numFmt numFmtId="198" formatCode="#,##0.00_);[Red]\(#,##0.00\)"/>
    <numFmt numFmtId="199" formatCode="0.0_);[Red]\(0.0\)"/>
    <numFmt numFmtId="200" formatCode="0_);[Red]\(0\)"/>
    <numFmt numFmtId="201" formatCode="_ * #,##0.00_ ;_ * \-#,##0.00_ ;_ * &quot;-&quot;_ ;_ @_ "/>
    <numFmt numFmtId="202" formatCode="#,##0.000000_);[Red]\(#,##0.000000\)"/>
    <numFmt numFmtId="203" formatCode="#,##0.00000_ "/>
    <numFmt numFmtId="204" formatCode="#,##0.00000000_ "/>
    <numFmt numFmtId="205" formatCode="#,##0.0000_ "/>
    <numFmt numFmtId="206" formatCode="#,##0.000000_ "/>
    <numFmt numFmtId="207" formatCode="#,##0.00_);\(#,##0.00\)"/>
    <numFmt numFmtId="208" formatCode="#,##0.000_);[Red]\(#,##0.000\)"/>
    <numFmt numFmtId="209" formatCode="#,##0.0000_);[Red]\(#,##0.0000\)"/>
    <numFmt numFmtId="210" formatCode="#,##0.0_ "/>
    <numFmt numFmtId="211" formatCode="&quot;Yes&quot;;&quot;Yes&quot;;&quot;No&quot;"/>
    <numFmt numFmtId="212" formatCode="&quot;True&quot;;&quot;True&quot;;&quot;False&quot;"/>
    <numFmt numFmtId="213" formatCode="&quot;On&quot;;&quot;On&quot;;&quot;Off&quot;"/>
    <numFmt numFmtId="214" formatCode="[$€-2]\ #,##0.00_);[Red]\([$€-2]\ #,##0.00\)"/>
    <numFmt numFmtId="215" formatCode="_ * #,##0.00_ ;_ * \-#,##0.00_ ;_ * &quot;-&quot;??.00_ ;_ @_ "/>
    <numFmt numFmtId="216" formatCode="0.0_ "/>
    <numFmt numFmtId="217" formatCode="0.0000"/>
    <numFmt numFmtId="218" formatCode="0.000"/>
    <numFmt numFmtId="219" formatCode="_ * #,##0.0_ ;_ * \-#,##0.0_ ;_ * &quot;-&quot;??.0_ ;_ @_ "/>
    <numFmt numFmtId="220" formatCode="0.00000"/>
    <numFmt numFmtId="221" formatCode="#,##0.000_ "/>
    <numFmt numFmtId="222" formatCode="#,##0.00000_);[Red]\(#,##0.00000\)"/>
    <numFmt numFmtId="223" formatCode="0.000000_ "/>
    <numFmt numFmtId="224" formatCode="0.000_ "/>
    <numFmt numFmtId="225" formatCode="0.0%"/>
    <numFmt numFmtId="226" formatCode="0.000000"/>
    <numFmt numFmtId="227" formatCode="_ * #,##0.0_ ;_ * \-#,##0.0_ ;_ * &quot;-&quot;??_ ;_ @_ "/>
    <numFmt numFmtId="228" formatCode="0.00000_);[Red]\(0.00000\)"/>
    <numFmt numFmtId="229" formatCode="0.000000_);[Red]\(0.000000\)"/>
    <numFmt numFmtId="230" formatCode="_(* #,##0.00_);_(* \(#,##0.00\);_(* &quot;-&quot;??_);_(@_)"/>
    <numFmt numFmtId="231" formatCode="_ * #,##0.0_ ;_ * \-#,##0.0_ ;_ * &quot;-&quot;_ ;_ @_ "/>
  </numFmts>
  <fonts count="112">
    <font>
      <sz val="12"/>
      <name val="宋体"/>
      <family val="0"/>
    </font>
    <font>
      <sz val="11"/>
      <color indexed="8"/>
      <name val="宋体"/>
      <family val="0"/>
    </font>
    <font>
      <b/>
      <sz val="10"/>
      <name val="黑体"/>
      <family val="3"/>
    </font>
    <font>
      <b/>
      <sz val="16"/>
      <name val="宋体"/>
      <family val="0"/>
    </font>
    <font>
      <sz val="16"/>
      <name val="宋体"/>
      <family val="0"/>
    </font>
    <font>
      <b/>
      <sz val="12"/>
      <name val="宋体"/>
      <family val="0"/>
    </font>
    <font>
      <sz val="10"/>
      <name val="宋体"/>
      <family val="0"/>
    </font>
    <font>
      <sz val="10"/>
      <name val="Helv"/>
      <family val="2"/>
    </font>
    <font>
      <b/>
      <sz val="12"/>
      <name val="Helv"/>
      <family val="2"/>
    </font>
    <font>
      <b/>
      <sz val="10"/>
      <name val="宋体"/>
      <family val="0"/>
    </font>
    <font>
      <sz val="14"/>
      <name val="仿宋_GB2312"/>
      <family val="3"/>
    </font>
    <font>
      <b/>
      <sz val="32"/>
      <name val="宋体"/>
      <family val="0"/>
    </font>
    <font>
      <sz val="12"/>
      <name val="Helv"/>
      <family val="2"/>
    </font>
    <font>
      <sz val="9"/>
      <name val="宋体"/>
      <family val="0"/>
    </font>
    <font>
      <b/>
      <sz val="11"/>
      <name val="宋体"/>
      <family val="0"/>
    </font>
    <font>
      <sz val="11"/>
      <name val="宋体"/>
      <family val="0"/>
    </font>
    <font>
      <b/>
      <sz val="18"/>
      <name val="宋体"/>
      <family val="0"/>
    </font>
    <font>
      <b/>
      <sz val="16"/>
      <color indexed="8"/>
      <name val="宋体"/>
      <family val="0"/>
    </font>
    <font>
      <sz val="14"/>
      <name val="宋体"/>
      <family val="0"/>
    </font>
    <font>
      <sz val="12"/>
      <color indexed="8"/>
      <name val="宋体"/>
      <family val="0"/>
    </font>
    <font>
      <sz val="11"/>
      <color indexed="20"/>
      <name val="宋体"/>
      <family val="0"/>
    </font>
    <font>
      <sz val="11"/>
      <color indexed="17"/>
      <name val="宋体"/>
      <family val="0"/>
    </font>
    <font>
      <sz val="10"/>
      <name val="Arial"/>
      <family val="2"/>
    </font>
    <font>
      <sz val="12"/>
      <color indexed="17"/>
      <name val="宋体"/>
      <family val="0"/>
    </font>
    <font>
      <sz val="12"/>
      <color indexed="20"/>
      <name val="宋体"/>
      <family val="0"/>
    </font>
    <font>
      <sz val="11"/>
      <color indexed="9"/>
      <name val="宋体"/>
      <family val="0"/>
    </font>
    <font>
      <sz val="12"/>
      <color indexed="9"/>
      <name val="宋体"/>
      <family val="0"/>
    </font>
    <font>
      <sz val="11"/>
      <color indexed="42"/>
      <name val="宋体"/>
      <family val="0"/>
    </font>
    <font>
      <sz val="9"/>
      <color indexed="17"/>
      <name val="宋体"/>
      <family val="0"/>
    </font>
    <font>
      <b/>
      <sz val="12"/>
      <name val="Arial"/>
      <family val="2"/>
    </font>
    <font>
      <b/>
      <sz val="15"/>
      <color indexed="62"/>
      <name val="宋体"/>
      <family val="0"/>
    </font>
    <font>
      <sz val="11"/>
      <color indexed="62"/>
      <name val="宋体"/>
      <family val="0"/>
    </font>
    <font>
      <b/>
      <sz val="11"/>
      <color indexed="62"/>
      <name val="宋体"/>
      <family val="0"/>
    </font>
    <font>
      <sz val="10.5"/>
      <color indexed="20"/>
      <name val="宋体"/>
      <family val="0"/>
    </font>
    <font>
      <b/>
      <sz val="13"/>
      <color indexed="62"/>
      <name val="宋体"/>
      <family val="0"/>
    </font>
    <font>
      <sz val="12"/>
      <color indexed="20"/>
      <name val="楷体_GB2312"/>
      <family val="3"/>
    </font>
    <font>
      <sz val="10"/>
      <name val="Times New Roman"/>
      <family val="1"/>
    </font>
    <font>
      <b/>
      <i/>
      <sz val="16"/>
      <name val="Helv"/>
      <family val="2"/>
    </font>
    <font>
      <sz val="11"/>
      <color indexed="10"/>
      <name val="宋体"/>
      <family val="0"/>
    </font>
    <font>
      <sz val="9"/>
      <color indexed="20"/>
      <name val="宋体"/>
      <family val="0"/>
    </font>
    <font>
      <sz val="12"/>
      <color indexed="16"/>
      <name val="宋体"/>
      <family val="0"/>
    </font>
    <font>
      <sz val="11"/>
      <color indexed="60"/>
      <name val="宋体"/>
      <family val="0"/>
    </font>
    <font>
      <sz val="10.5"/>
      <color indexed="17"/>
      <name val="宋体"/>
      <family val="0"/>
    </font>
    <font>
      <sz val="10"/>
      <color indexed="8"/>
      <name val="Arial"/>
      <family val="2"/>
    </font>
    <font>
      <sz val="12"/>
      <color indexed="17"/>
      <name val="楷体_GB2312"/>
      <family val="3"/>
    </font>
    <font>
      <b/>
      <sz val="11"/>
      <color indexed="52"/>
      <name val="宋体"/>
      <family val="0"/>
    </font>
    <font>
      <b/>
      <sz val="11"/>
      <color indexed="42"/>
      <name val="宋体"/>
      <family val="0"/>
    </font>
    <font>
      <b/>
      <sz val="10"/>
      <name val="MS Sans Serif"/>
      <family val="2"/>
    </font>
    <font>
      <sz val="11"/>
      <name val="ＭＳ Ｐゴシック"/>
      <family val="2"/>
    </font>
    <font>
      <sz val="12"/>
      <name val="Arial"/>
      <family val="2"/>
    </font>
    <font>
      <i/>
      <sz val="11"/>
      <color indexed="23"/>
      <name val="宋体"/>
      <family val="0"/>
    </font>
    <font>
      <b/>
      <sz val="13"/>
      <color indexed="56"/>
      <name val="宋体"/>
      <family val="0"/>
    </font>
    <font>
      <sz val="8"/>
      <name val="Arial"/>
      <family val="2"/>
    </font>
    <font>
      <b/>
      <sz val="18"/>
      <name val="Arial"/>
      <family val="2"/>
    </font>
    <font>
      <sz val="12"/>
      <name val="官帕眉"/>
      <family val="0"/>
    </font>
    <font>
      <sz val="11"/>
      <color indexed="52"/>
      <name val="宋体"/>
      <family val="0"/>
    </font>
    <font>
      <sz val="7"/>
      <name val="Small Fonts"/>
      <family val="2"/>
    </font>
    <font>
      <sz val="8"/>
      <name val="Times New Roman"/>
      <family val="1"/>
    </font>
    <font>
      <b/>
      <sz val="11"/>
      <color indexed="63"/>
      <name val="宋体"/>
      <family val="0"/>
    </font>
    <font>
      <b/>
      <sz val="18"/>
      <color indexed="62"/>
      <name val="宋体"/>
      <family val="0"/>
    </font>
    <font>
      <b/>
      <sz val="15"/>
      <color indexed="56"/>
      <name val="宋体"/>
      <family val="0"/>
    </font>
    <font>
      <b/>
      <sz val="11"/>
      <color indexed="56"/>
      <name val="宋体"/>
      <family val="0"/>
    </font>
    <font>
      <b/>
      <sz val="21"/>
      <name val="楷体_GB2312"/>
      <family val="3"/>
    </font>
    <font>
      <sz val="12"/>
      <name val="Times New Roman"/>
      <family val="1"/>
    </font>
    <font>
      <u val="single"/>
      <sz val="12"/>
      <color indexed="12"/>
      <name val="宋体"/>
      <family val="0"/>
    </font>
    <font>
      <u val="single"/>
      <sz val="12"/>
      <color indexed="36"/>
      <name val="宋体"/>
      <family val="0"/>
    </font>
    <font>
      <b/>
      <sz val="11"/>
      <color indexed="8"/>
      <name val="宋体"/>
      <family val="0"/>
    </font>
    <font>
      <b/>
      <sz val="10"/>
      <name val="Arial"/>
      <family val="2"/>
    </font>
    <font>
      <b/>
      <sz val="11"/>
      <color indexed="9"/>
      <name val="宋体"/>
      <family val="0"/>
    </font>
    <font>
      <b/>
      <sz val="12"/>
      <color indexed="8"/>
      <name val="宋体"/>
      <family val="0"/>
    </font>
    <font>
      <sz val="12"/>
      <name val="Courier"/>
      <family val="3"/>
    </font>
    <font>
      <sz val="12"/>
      <name val="바탕체"/>
      <family val="3"/>
    </font>
    <font>
      <sz val="12"/>
      <name val="Verdana"/>
      <family val="2"/>
    </font>
    <font>
      <sz val="10"/>
      <color indexed="8"/>
      <name val="宋体"/>
      <family val="0"/>
    </font>
    <font>
      <sz val="12"/>
      <color indexed="8"/>
      <name val="Arial"/>
      <family val="2"/>
    </font>
    <font>
      <sz val="9"/>
      <color indexed="14"/>
      <name val="微软雅黑"/>
      <family val="2"/>
    </font>
    <font>
      <sz val="9"/>
      <name val="Segoe UI"/>
      <family val="2"/>
    </font>
    <font>
      <sz val="12"/>
      <name val="Segoe UI"/>
      <family val="2"/>
    </font>
    <font>
      <b/>
      <sz val="14"/>
      <name val="宋体"/>
      <family val="0"/>
    </font>
    <font>
      <b/>
      <sz val="10"/>
      <name val="Helv"/>
      <family val="2"/>
    </font>
    <font>
      <b/>
      <sz val="18"/>
      <color indexed="56"/>
      <name val="宋体"/>
      <family val="0"/>
    </font>
    <font>
      <u val="single"/>
      <sz val="12"/>
      <color indexed="20"/>
      <name val="宋体"/>
      <family val="0"/>
    </font>
    <font>
      <sz val="22"/>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name val="Calibri"/>
      <family val="0"/>
    </font>
    <font>
      <b/>
      <sz val="12"/>
      <name val="Calibri"/>
      <family val="0"/>
    </font>
    <font>
      <b/>
      <sz val="12"/>
      <color indexed="8"/>
      <name val="Calibri"/>
      <family val="0"/>
    </font>
    <font>
      <sz val="11"/>
      <name val="Calibri"/>
      <family val="0"/>
    </font>
    <font>
      <sz val="12"/>
      <color indexed="8"/>
      <name val="Calibri"/>
      <family val="0"/>
    </font>
    <font>
      <b/>
      <sz val="11"/>
      <color theme="1"/>
      <name val="宋体"/>
      <family val="0"/>
    </font>
    <font>
      <b/>
      <sz val="10"/>
      <name val="Calibri"/>
      <family val="0"/>
    </font>
    <font>
      <sz val="10"/>
      <name val="Calibri"/>
      <family val="0"/>
    </font>
    <font>
      <b/>
      <sz val="16"/>
      <name val="Calibri"/>
      <family val="0"/>
    </font>
    <font>
      <b/>
      <sz val="16"/>
      <name val="Cambria"/>
      <family val="0"/>
    </font>
  </fonts>
  <fills count="7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solid">
        <fgColor indexed="55"/>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bottom/>
    </border>
    <border>
      <left style="thin">
        <color indexed="63"/>
      </left>
      <right style="thin">
        <color indexed="63"/>
      </right>
      <top style="thin">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s>
  <cellStyleXfs count="903">
    <xf numFmtId="0" fontId="0" fillId="0" borderId="0">
      <alignment/>
      <protection/>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lignment/>
      <protection/>
    </xf>
    <xf numFmtId="0" fontId="2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83" fillId="6" borderId="0" applyNumberFormat="0" applyBorder="0" applyAlignment="0" applyProtection="0"/>
    <xf numFmtId="0" fontId="1" fillId="7" borderId="0" applyNumberFormat="0" applyBorder="0" applyAlignment="0" applyProtection="0"/>
    <xf numFmtId="0" fontId="83" fillId="8" borderId="0" applyNumberFormat="0" applyBorder="0" applyAlignment="0" applyProtection="0"/>
    <xf numFmtId="0" fontId="1" fillId="9" borderId="0" applyNumberFormat="0" applyBorder="0" applyAlignment="0" applyProtection="0"/>
    <xf numFmtId="0" fontId="83" fillId="10" borderId="0" applyNumberFormat="0" applyBorder="0" applyAlignment="0" applyProtection="0"/>
    <xf numFmtId="0" fontId="1" fillId="11" borderId="0" applyNumberFormat="0" applyBorder="0" applyAlignment="0" applyProtection="0"/>
    <xf numFmtId="0" fontId="83" fillId="12" borderId="0" applyNumberFormat="0" applyBorder="0" applyAlignment="0" applyProtection="0"/>
    <xf numFmtId="0" fontId="1" fillId="13" borderId="0" applyNumberFormat="0" applyBorder="0" applyAlignment="0" applyProtection="0"/>
    <xf numFmtId="0" fontId="83" fillId="14" borderId="0" applyNumberFormat="0" applyBorder="0" applyAlignment="0" applyProtection="0"/>
    <xf numFmtId="0" fontId="1" fillId="5" borderId="0" applyNumberFormat="0" applyBorder="0" applyAlignment="0" applyProtection="0"/>
    <xf numFmtId="0" fontId="83"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3" borderId="0" applyNumberFormat="0" applyBorder="0" applyAlignment="0" applyProtection="0"/>
    <xf numFmtId="0" fontId="83" fillId="20" borderId="0" applyNumberFormat="0" applyBorder="0" applyAlignment="0" applyProtection="0"/>
    <xf numFmtId="0" fontId="1" fillId="19" borderId="0" applyNumberFormat="0" applyBorder="0" applyAlignment="0" applyProtection="0"/>
    <xf numFmtId="0" fontId="83" fillId="21" borderId="0" applyNumberFormat="0" applyBorder="0" applyAlignment="0" applyProtection="0"/>
    <xf numFmtId="0" fontId="1" fillId="17" borderId="0" applyNumberFormat="0" applyBorder="0" applyAlignment="0" applyProtection="0"/>
    <xf numFmtId="0" fontId="83" fillId="22" borderId="0" applyNumberFormat="0" applyBorder="0" applyAlignment="0" applyProtection="0"/>
    <xf numFmtId="0" fontId="1" fillId="23" borderId="0" applyNumberFormat="0" applyBorder="0" applyAlignment="0" applyProtection="0"/>
    <xf numFmtId="0" fontId="83" fillId="24" borderId="0" applyNumberFormat="0" applyBorder="0" applyAlignment="0" applyProtection="0"/>
    <xf numFmtId="0" fontId="1" fillId="13" borderId="0" applyNumberFormat="0" applyBorder="0" applyAlignment="0" applyProtection="0"/>
    <xf numFmtId="0" fontId="83" fillId="25" borderId="0" applyNumberFormat="0" applyBorder="0" applyAlignment="0" applyProtection="0"/>
    <xf numFmtId="0" fontId="1" fillId="19" borderId="0" applyNumberFormat="0" applyBorder="0" applyAlignment="0" applyProtection="0"/>
    <xf numFmtId="0" fontId="83" fillId="26"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6" borderId="0" applyNumberFormat="0" applyBorder="0" applyAlignment="0" applyProtection="0"/>
    <xf numFmtId="0" fontId="27" fillId="28" borderId="0" applyNumberFormat="0" applyBorder="0" applyAlignment="0" applyProtection="0"/>
    <xf numFmtId="0" fontId="27" fillId="3" borderId="0" applyNumberFormat="0" applyBorder="0" applyAlignment="0" applyProtection="0"/>
    <xf numFmtId="0" fontId="84" fillId="29" borderId="0" applyNumberFormat="0" applyBorder="0" applyAlignment="0" applyProtection="0"/>
    <xf numFmtId="0" fontId="25" fillId="30" borderId="0" applyNumberFormat="0" applyBorder="0" applyAlignment="0" applyProtection="0"/>
    <xf numFmtId="0" fontId="84" fillId="31" borderId="0" applyNumberFormat="0" applyBorder="0" applyAlignment="0" applyProtection="0"/>
    <xf numFmtId="0" fontId="25" fillId="17" borderId="0" applyNumberFormat="0" applyBorder="0" applyAlignment="0" applyProtection="0"/>
    <xf numFmtId="0" fontId="84" fillId="32" borderId="0" applyNumberFormat="0" applyBorder="0" applyAlignment="0" applyProtection="0"/>
    <xf numFmtId="0" fontId="25" fillId="23" borderId="0" applyNumberFormat="0" applyBorder="0" applyAlignment="0" applyProtection="0"/>
    <xf numFmtId="0" fontId="84" fillId="33" borderId="0" applyNumberFormat="0" applyBorder="0" applyAlignment="0" applyProtection="0"/>
    <xf numFmtId="0" fontId="25" fillId="34" borderId="0" applyNumberFormat="0" applyBorder="0" applyAlignment="0" applyProtection="0"/>
    <xf numFmtId="0" fontId="84" fillId="35" borderId="0" applyNumberFormat="0" applyBorder="0" applyAlignment="0" applyProtection="0"/>
    <xf numFmtId="0" fontId="25" fillId="28" borderId="0" applyNumberFormat="0" applyBorder="0" applyAlignment="0" applyProtection="0"/>
    <xf numFmtId="0" fontId="84" fillId="36" borderId="0" applyNumberFormat="0" applyBorder="0" applyAlignment="0" applyProtection="0"/>
    <xf numFmtId="0" fontId="25" fillId="37" borderId="0" applyNumberFormat="0" applyBorder="0" applyAlignment="0" applyProtection="0"/>
    <xf numFmtId="0" fontId="26"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19" fillId="39" borderId="0" applyNumberFormat="0" applyBorder="0" applyAlignment="0" applyProtection="0"/>
    <xf numFmtId="0" fontId="19"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2" borderId="0" applyNumberFormat="0" applyBorder="0" applyAlignment="0" applyProtection="0"/>
    <xf numFmtId="0" fontId="19" fillId="39" borderId="0" applyNumberFormat="0" applyBorder="0" applyAlignment="0" applyProtection="0"/>
    <xf numFmtId="0" fontId="19" fillId="44"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26" fillId="41" borderId="0" applyNumberFormat="0" applyBorder="0" applyAlignment="0" applyProtection="0"/>
    <xf numFmtId="0" fontId="26" fillId="50" borderId="0" applyNumberFormat="0" applyBorder="0" applyAlignment="0" applyProtection="0"/>
    <xf numFmtId="0" fontId="19" fillId="39" borderId="0" applyNumberFormat="0" applyBorder="0" applyAlignment="0" applyProtection="0"/>
    <xf numFmtId="0" fontId="19" fillId="51"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0" fillId="9" borderId="0" applyNumberFormat="0" applyBorder="0" applyAlignment="0" applyProtection="0"/>
    <xf numFmtId="178" fontId="43" fillId="0" borderId="0" applyFill="0" applyBorder="0" applyAlignment="0">
      <protection/>
    </xf>
    <xf numFmtId="0" fontId="45" fillId="2" borderId="1" applyNumberFormat="0" applyAlignment="0" applyProtection="0"/>
    <xf numFmtId="0" fontId="46" fillId="54" borderId="2" applyNumberFormat="0" applyAlignment="0" applyProtection="0"/>
    <xf numFmtId="0" fontId="47" fillId="0" borderId="0" applyProtection="0">
      <alignment vertical="center"/>
    </xf>
    <xf numFmtId="41" fontId="22" fillId="0" borderId="0" applyFont="0" applyFill="0" applyBorder="0" applyAlignment="0" applyProtection="0"/>
    <xf numFmtId="179" fontId="36" fillId="0" borderId="0">
      <alignment/>
      <protection/>
    </xf>
    <xf numFmtId="43" fontId="22" fillId="0" borderId="0" applyFont="0" applyFill="0" applyBorder="0" applyAlignment="0" applyProtection="0"/>
    <xf numFmtId="176" fontId="22" fillId="0" borderId="0" applyFont="0" applyFill="0" applyBorder="0" applyAlignment="0" applyProtection="0"/>
    <xf numFmtId="180" fontId="22" fillId="0" borderId="0" applyFont="0" applyFill="0" applyBorder="0" applyAlignment="0" applyProtection="0"/>
    <xf numFmtId="181" fontId="36" fillId="0" borderId="0">
      <alignment/>
      <protection/>
    </xf>
    <xf numFmtId="0" fontId="49" fillId="0" borderId="0" applyProtection="0">
      <alignment/>
    </xf>
    <xf numFmtId="177" fontId="36" fillId="0" borderId="0">
      <alignment/>
      <protection/>
    </xf>
    <xf numFmtId="0" fontId="50" fillId="0" borderId="0" applyNumberFormat="0" applyFill="0" applyBorder="0" applyAlignment="0" applyProtection="0"/>
    <xf numFmtId="2" fontId="49" fillId="0" borderId="0" applyProtection="0">
      <alignment/>
    </xf>
    <xf numFmtId="0" fontId="21" fillId="11" borderId="0" applyNumberFormat="0" applyBorder="0" applyAlignment="0" applyProtection="0"/>
    <xf numFmtId="38" fontId="52" fillId="16" borderId="0" applyNumberFormat="0" applyBorder="0" applyAlignment="0" applyProtection="0"/>
    <xf numFmtId="0" fontId="29" fillId="0" borderId="3" applyNumberFormat="0" applyAlignment="0" applyProtection="0"/>
    <xf numFmtId="0" fontId="29" fillId="0" borderId="4">
      <alignment horizontal="left" vertical="center"/>
      <protection/>
    </xf>
    <xf numFmtId="0" fontId="30" fillId="0" borderId="5" applyNumberFormat="0" applyFill="0" applyAlignment="0" applyProtection="0"/>
    <xf numFmtId="0" fontId="34"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53" fillId="0" borderId="0" applyProtection="0">
      <alignment/>
    </xf>
    <xf numFmtId="0" fontId="29" fillId="0" borderId="0" applyProtection="0">
      <alignment/>
    </xf>
    <xf numFmtId="0" fontId="31" fillId="3" borderId="1" applyNumberFormat="0" applyAlignment="0" applyProtection="0"/>
    <xf numFmtId="10" fontId="52" fillId="2" borderId="8" applyNumberFormat="0" applyBorder="0" applyAlignment="0" applyProtection="0"/>
    <xf numFmtId="0" fontId="31" fillId="3" borderId="1" applyNumberFormat="0" applyAlignment="0" applyProtection="0"/>
    <xf numFmtId="0" fontId="55" fillId="0" borderId="9" applyNumberFormat="0" applyFill="0" applyAlignment="0" applyProtection="0"/>
    <xf numFmtId="0" fontId="41" fillId="18" borderId="0" applyNumberFormat="0" applyBorder="0" applyAlignment="0" applyProtection="0"/>
    <xf numFmtId="37" fontId="56" fillId="0" borderId="0">
      <alignment/>
      <protection/>
    </xf>
    <xf numFmtId="0" fontId="12" fillId="0" borderId="0">
      <alignment/>
      <protection/>
    </xf>
    <xf numFmtId="0" fontId="37" fillId="0" borderId="0">
      <alignment/>
      <protection/>
    </xf>
    <xf numFmtId="0" fontId="57" fillId="0" borderId="0">
      <alignment/>
      <protection/>
    </xf>
    <xf numFmtId="0" fontId="1" fillId="4" borderId="10" applyNumberFormat="0" applyFont="0" applyAlignment="0" applyProtection="0"/>
    <xf numFmtId="0" fontId="58" fillId="2" borderId="11" applyNumberFormat="0" applyAlignment="0" applyProtection="0"/>
    <xf numFmtId="10" fontId="22" fillId="0" borderId="0" applyFont="0" applyFill="0" applyBorder="0" applyAlignment="0" applyProtection="0"/>
    <xf numFmtId="1" fontId="22" fillId="0" borderId="0">
      <alignment/>
      <protection/>
    </xf>
    <xf numFmtId="0" fontId="0" fillId="0" borderId="0" applyNumberFormat="0" applyFill="0" applyBorder="0" applyAlignment="0" applyProtection="0"/>
    <xf numFmtId="0" fontId="59" fillId="0" borderId="0" applyNumberFormat="0" applyFill="0" applyBorder="0" applyAlignment="0" applyProtection="0"/>
    <xf numFmtId="0" fontId="49" fillId="0" borderId="12" applyProtection="0">
      <alignment/>
    </xf>
    <xf numFmtId="0" fontId="38"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13" applyNumberFormat="0" applyFill="0" applyAlignment="0" applyProtection="0"/>
    <xf numFmtId="0" fontId="60" fillId="0" borderId="14" applyNumberFormat="0" applyFill="0" applyAlignment="0" applyProtection="0"/>
    <xf numFmtId="0" fontId="87" fillId="0" borderId="15" applyNumberFormat="0" applyFill="0" applyAlignment="0" applyProtection="0"/>
    <xf numFmtId="0" fontId="51" fillId="0" borderId="6" applyNumberFormat="0" applyFill="0" applyAlignment="0" applyProtection="0"/>
    <xf numFmtId="0" fontId="88" fillId="0" borderId="16" applyNumberFormat="0" applyFill="0" applyAlignment="0" applyProtection="0"/>
    <xf numFmtId="0" fontId="61" fillId="0" borderId="17" applyNumberFormat="0" applyFill="0" applyAlignment="0" applyProtection="0"/>
    <xf numFmtId="0" fontId="88" fillId="0" borderId="0" applyNumberFormat="0" applyFill="0" applyBorder="0" applyAlignment="0" applyProtection="0"/>
    <xf numFmtId="0" fontId="61" fillId="0" borderId="0" applyNumberFormat="0" applyFill="0" applyBorder="0" applyAlignment="0" applyProtection="0"/>
    <xf numFmtId="0" fontId="62" fillId="0" borderId="0">
      <alignment horizontal="centerContinuous" vertical="center"/>
      <protection/>
    </xf>
    <xf numFmtId="0" fontId="15" fillId="0" borderId="8">
      <alignment horizontal="distributed" vertical="center" wrapText="1"/>
      <protection/>
    </xf>
    <xf numFmtId="0" fontId="89" fillId="55" borderId="0" applyNumberFormat="0" applyBorder="0" applyAlignment="0" applyProtection="0"/>
    <xf numFmtId="0" fontId="20" fillId="9" borderId="0" applyNumberFormat="0" applyBorder="0" applyAlignment="0" applyProtection="0"/>
    <xf numFmtId="0" fontId="24" fillId="13" borderId="0" applyNumberFormat="0" applyBorder="0" applyAlignment="0" applyProtection="0"/>
    <xf numFmtId="0" fontId="33" fillId="13" borderId="0" applyNumberFormat="0" applyBorder="0" applyAlignment="0" applyProtection="0"/>
    <xf numFmtId="0" fontId="24" fillId="13" borderId="0" applyNumberFormat="0" applyBorder="0" applyAlignment="0" applyProtection="0"/>
    <xf numFmtId="0" fontId="40" fillId="51"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4"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4" fillId="13" borderId="0" applyNumberFormat="0" applyBorder="0" applyAlignment="0" applyProtection="0"/>
    <xf numFmtId="0" fontId="40" fillId="48"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33"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40" fillId="4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Protection="0">
      <alignment vertical="center"/>
    </xf>
    <xf numFmtId="0" fontId="39"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4"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40" fillId="48"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40" fillId="48" borderId="0" applyNumberFormat="0" applyBorder="0" applyAlignment="0" applyProtection="0"/>
    <xf numFmtId="0" fontId="33" fillId="9" borderId="0" applyNumberFormat="0" applyBorder="0" applyAlignment="0" applyProtection="0"/>
    <xf numFmtId="0" fontId="24"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35" fillId="9" borderId="0" applyNumberFormat="0" applyBorder="0" applyAlignment="0" applyProtection="0"/>
    <xf numFmtId="0" fontId="33" fillId="13" borderId="0" applyNumberFormat="0" applyBorder="0" applyAlignment="0" applyProtection="0"/>
    <xf numFmtId="0" fontId="35"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4" fillId="9" borderId="0" applyNumberFormat="0" applyBorder="0" applyAlignment="0" applyProtection="0"/>
    <xf numFmtId="0" fontId="40" fillId="4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35"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4"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35"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35"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2" fillId="0" borderId="0">
      <alignment vertical="center"/>
      <protection/>
    </xf>
    <xf numFmtId="0" fontId="7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43" fillId="0" borderId="0">
      <alignment/>
      <protection/>
    </xf>
    <xf numFmtId="0" fontId="64" fillId="0" borderId="0" applyNumberFormat="0" applyFill="0" applyBorder="0" applyAlignment="0" applyProtection="0"/>
    <xf numFmtId="0" fontId="90" fillId="0" borderId="0" applyNumberFormat="0" applyFill="0" applyBorder="0" applyAlignment="0" applyProtection="0"/>
    <xf numFmtId="0" fontId="0" fillId="0" borderId="0" applyNumberFormat="0" applyFill="0" applyBorder="0" applyAlignment="0" applyProtection="0"/>
    <xf numFmtId="9" fontId="54" fillId="0" borderId="0" applyFont="0" applyFill="0" applyBorder="0" applyAlignment="0" applyProtection="0"/>
    <xf numFmtId="0" fontId="91" fillId="56" borderId="0" applyNumberFormat="0" applyBorder="0" applyAlignment="0" applyProtection="0"/>
    <xf numFmtId="0" fontId="21" fillId="11" borderId="0" applyNumberFormat="0" applyBorder="0" applyAlignment="0" applyProtection="0"/>
    <xf numFmtId="0" fontId="23" fillId="5" borderId="0" applyNumberFormat="0" applyBorder="0" applyAlignment="0" applyProtection="0"/>
    <xf numFmtId="0" fontId="42" fillId="5" borderId="0" applyNumberFormat="0" applyBorder="0" applyAlignment="0" applyProtection="0"/>
    <xf numFmtId="0" fontId="23" fillId="5" borderId="0" applyNumberFormat="0" applyBorder="0" applyAlignment="0" applyProtection="0"/>
    <xf numFmtId="0" fontId="23" fillId="57"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3" fillId="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3" fillId="5" borderId="0" applyNumberFormat="0" applyBorder="0" applyAlignment="0" applyProtection="0"/>
    <xf numFmtId="0" fontId="23" fillId="57"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42" fillId="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3" fillId="57"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Protection="0">
      <alignment vertical="center"/>
    </xf>
    <xf numFmtId="0" fontId="28"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3" fillId="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3" fillId="57"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5" borderId="0" applyNumberFormat="0" applyBorder="0" applyAlignment="0" applyProtection="0"/>
    <xf numFmtId="0" fontId="23" fillId="57" borderId="0" applyNumberFormat="0" applyBorder="0" applyAlignment="0" applyProtection="0"/>
    <xf numFmtId="0" fontId="42" fillId="11" borderId="0" applyNumberFormat="0" applyBorder="0" applyAlignment="0" applyProtection="0"/>
    <xf numFmtId="0" fontId="23"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3" fillId="11" borderId="0" applyNumberFormat="0" applyBorder="0" applyAlignment="0" applyProtection="0"/>
    <xf numFmtId="0" fontId="23" fillId="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44" fillId="11" borderId="0" applyNumberFormat="0" applyBorder="0" applyAlignment="0" applyProtection="0"/>
    <xf numFmtId="0" fontId="42" fillId="5" borderId="0" applyNumberFormat="0" applyBorder="0" applyAlignment="0" applyProtection="0"/>
    <xf numFmtId="0" fontId="44"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3" fillId="11" borderId="0" applyNumberFormat="0" applyBorder="0" applyAlignment="0" applyProtection="0"/>
    <xf numFmtId="0" fontId="23" fillId="57"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44"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3"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44"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44"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2" fillId="0" borderId="18" applyNumberFormat="0" applyFill="0" applyAlignment="0" applyProtection="0"/>
    <xf numFmtId="0" fontId="66" fillId="0" borderId="19" applyNumberFormat="0" applyFill="0" applyAlignment="0" applyProtection="0"/>
    <xf numFmtId="44" fontId="0" fillId="0" borderId="0" applyFont="0" applyFill="0" applyBorder="0" applyAlignment="0" applyProtection="0"/>
    <xf numFmtId="183" fontId="67" fillId="0" borderId="0" applyFont="0" applyFill="0" applyBorder="0" applyAlignment="0" applyProtection="0"/>
    <xf numFmtId="42" fontId="0" fillId="0" borderId="0" applyFont="0" applyFill="0" applyBorder="0" applyAlignment="0" applyProtection="0"/>
    <xf numFmtId="0" fontId="93" fillId="58" borderId="20" applyNumberFormat="0" applyAlignment="0" applyProtection="0"/>
    <xf numFmtId="0" fontId="45" fillId="16" borderId="1" applyNumberFormat="0" applyAlignment="0" applyProtection="0"/>
    <xf numFmtId="0" fontId="94" fillId="59" borderId="21" applyNumberFormat="0" applyAlignment="0" applyProtection="0"/>
    <xf numFmtId="0" fontId="68" fillId="54" borderId="2" applyNumberFormat="0" applyAlignment="0" applyProtection="0"/>
    <xf numFmtId="0" fontId="95" fillId="0" borderId="0" applyNumberFormat="0" applyFill="0" applyBorder="0" applyAlignment="0" applyProtection="0"/>
    <xf numFmtId="0" fontId="50" fillId="0" borderId="0" applyNumberFormat="0" applyFill="0" applyBorder="0" applyAlignment="0" applyProtection="0"/>
    <xf numFmtId="0" fontId="96" fillId="0" borderId="0" applyNumberFormat="0" applyFill="0" applyBorder="0" applyAlignment="0" applyProtection="0"/>
    <xf numFmtId="0" fontId="38" fillId="0" borderId="0" applyNumberFormat="0" applyFill="0" applyBorder="0" applyAlignment="0" applyProtection="0"/>
    <xf numFmtId="0" fontId="97" fillId="0" borderId="22" applyNumberFormat="0" applyFill="0" applyAlignment="0" applyProtection="0"/>
    <xf numFmtId="0" fontId="55" fillId="0" borderId="9" applyNumberFormat="0" applyFill="0" applyAlignment="0" applyProtection="0"/>
    <xf numFmtId="184" fontId="63" fillId="0" borderId="0" applyFont="0" applyFill="0" applyBorder="0" applyAlignment="0" applyProtection="0"/>
    <xf numFmtId="185" fontId="63" fillId="0" borderId="0" applyFont="0" applyFill="0" applyBorder="0" applyAlignment="0" applyProtection="0"/>
    <xf numFmtId="182" fontId="63" fillId="0" borderId="0" applyFont="0" applyFill="0" applyBorder="0" applyAlignment="0" applyProtection="0"/>
    <xf numFmtId="186" fontId="63" fillId="0" borderId="0" applyFont="0" applyFill="0" applyBorder="0" applyAlignment="0" applyProtection="0"/>
    <xf numFmtId="0" fontId="36" fillId="0" borderId="0">
      <alignment/>
      <protection/>
    </xf>
    <xf numFmtId="41" fontId="36" fillId="0" borderId="0" applyFont="0" applyFill="0" applyBorder="0" applyAlignment="0" applyProtection="0"/>
    <xf numFmtId="43" fontId="36" fillId="0" borderId="0" applyFon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87" fontId="67"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4" fillId="0" borderId="0">
      <alignment/>
      <protection/>
    </xf>
    <xf numFmtId="0" fontId="69" fillId="60" borderId="0" applyNumberFormat="0" applyBorder="0" applyAlignment="0" applyProtection="0"/>
    <xf numFmtId="0" fontId="69" fillId="61" borderId="0" applyNumberFormat="0" applyBorder="0" applyAlignment="0" applyProtection="0"/>
    <xf numFmtId="0" fontId="69" fillId="62" borderId="0" applyNumberFormat="0" applyBorder="0" applyAlignment="0" applyProtection="0"/>
    <xf numFmtId="0" fontId="84" fillId="63" borderId="0" applyNumberFormat="0" applyBorder="0" applyAlignment="0" applyProtection="0"/>
    <xf numFmtId="0" fontId="25" fillId="64" borderId="0" applyNumberFormat="0" applyBorder="0" applyAlignment="0" applyProtection="0"/>
    <xf numFmtId="0" fontId="84" fillId="65" borderId="0" applyNumberFormat="0" applyBorder="0" applyAlignment="0" applyProtection="0"/>
    <xf numFmtId="0" fontId="25" fillId="66" borderId="0" applyNumberFormat="0" applyBorder="0" applyAlignment="0" applyProtection="0"/>
    <xf numFmtId="0" fontId="84" fillId="67" borderId="0" applyNumberFormat="0" applyBorder="0" applyAlignment="0" applyProtection="0"/>
    <xf numFmtId="0" fontId="25" fillId="68" borderId="0" applyNumberFormat="0" applyBorder="0" applyAlignment="0" applyProtection="0"/>
    <xf numFmtId="0" fontId="84" fillId="69" borderId="0" applyNumberFormat="0" applyBorder="0" applyAlignment="0" applyProtection="0"/>
    <xf numFmtId="0" fontId="25" fillId="34" borderId="0" applyNumberFormat="0" applyBorder="0" applyAlignment="0" applyProtection="0"/>
    <xf numFmtId="0" fontId="84" fillId="70" borderId="0" applyNumberFormat="0" applyBorder="0" applyAlignment="0" applyProtection="0"/>
    <xf numFmtId="0" fontId="25" fillId="28" borderId="0" applyNumberFormat="0" applyBorder="0" applyAlignment="0" applyProtection="0"/>
    <xf numFmtId="0" fontId="84" fillId="71" borderId="0" applyNumberFormat="0" applyBorder="0" applyAlignment="0" applyProtection="0"/>
    <xf numFmtId="0" fontId="25" fillId="72" borderId="0" applyNumberFormat="0" applyBorder="0" applyAlignment="0" applyProtection="0"/>
    <xf numFmtId="0" fontId="98" fillId="73" borderId="0" applyNumberFormat="0" applyBorder="0" applyAlignment="0" applyProtection="0"/>
    <xf numFmtId="0" fontId="41" fillId="18" borderId="0" applyNumberFormat="0" applyBorder="0" applyAlignment="0" applyProtection="0"/>
    <xf numFmtId="0" fontId="99" fillId="58" borderId="23" applyNumberFormat="0" applyAlignment="0" applyProtection="0"/>
    <xf numFmtId="0" fontId="58" fillId="16" borderId="11" applyNumberFormat="0" applyAlignment="0" applyProtection="0"/>
    <xf numFmtId="0" fontId="100" fillId="74" borderId="20" applyNumberFormat="0" applyAlignment="0" applyProtection="0"/>
    <xf numFmtId="0" fontId="31" fillId="3" borderId="1" applyNumberFormat="0" applyAlignment="0" applyProtection="0"/>
    <xf numFmtId="1" fontId="15" fillId="0" borderId="8">
      <alignment vertical="center"/>
      <protection locked="0"/>
    </xf>
    <xf numFmtId="0" fontId="70" fillId="0" borderId="0">
      <alignment/>
      <protection/>
    </xf>
    <xf numFmtId="188" fontId="15" fillId="0" borderId="8">
      <alignment vertical="center"/>
      <protection locked="0"/>
    </xf>
    <xf numFmtId="0" fontId="22" fillId="0" borderId="0">
      <alignment/>
      <protection/>
    </xf>
    <xf numFmtId="0" fontId="101" fillId="0" borderId="0" applyNumberFormat="0" applyFill="0" applyBorder="0" applyAlignment="0" applyProtection="0"/>
    <xf numFmtId="0" fontId="0" fillId="75" borderId="24" applyNumberFormat="0" applyFont="0" applyAlignment="0" applyProtection="0"/>
    <xf numFmtId="0" fontId="0" fillId="4" borderId="10" applyNumberFormat="0" applyFont="0" applyAlignment="0" applyProtection="0"/>
    <xf numFmtId="38" fontId="48" fillId="0" borderId="0" applyFont="0" applyFill="0" applyBorder="0" applyAlignment="0" applyProtection="0"/>
    <xf numFmtId="4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71" fillId="0" borderId="0">
      <alignment/>
      <protection/>
    </xf>
  </cellStyleXfs>
  <cellXfs count="435">
    <xf numFmtId="0" fontId="0" fillId="0" borderId="0" xfId="0" applyAlignment="1">
      <alignment/>
    </xf>
    <xf numFmtId="0" fontId="7" fillId="76" borderId="0" xfId="463" applyFont="1" applyFill="1">
      <alignment/>
      <protection/>
    </xf>
    <xf numFmtId="191" fontId="0" fillId="76" borderId="8" xfId="463" applyNumberFormat="1" applyFont="1" applyFill="1" applyBorder="1" applyAlignment="1" applyProtection="1">
      <alignment/>
      <protection/>
    </xf>
    <xf numFmtId="0" fontId="5" fillId="76" borderId="8" xfId="0" applyFont="1" applyFill="1" applyBorder="1" applyAlignment="1">
      <alignment horizontal="left" indent="1"/>
    </xf>
    <xf numFmtId="0" fontId="5" fillId="76" borderId="8" xfId="0" applyFont="1" applyFill="1" applyBorder="1" applyAlignment="1">
      <alignment horizontal="left" indent="3"/>
    </xf>
    <xf numFmtId="190" fontId="0" fillId="76" borderId="8" xfId="849" applyNumberFormat="1" applyFont="1" applyFill="1" applyBorder="1" applyAlignment="1">
      <alignment vertical="center"/>
    </xf>
    <xf numFmtId="0" fontId="5" fillId="76" borderId="8" xfId="849" applyNumberFormat="1" applyFont="1" applyFill="1" applyBorder="1" applyAlignment="1">
      <alignment horizontal="left" vertical="center" indent="1"/>
    </xf>
    <xf numFmtId="0" fontId="0" fillId="76" borderId="0" xfId="0" applyFill="1" applyAlignment="1">
      <alignment/>
    </xf>
    <xf numFmtId="191" fontId="0" fillId="76" borderId="8" xfId="0" applyNumberFormat="1" applyFill="1" applyBorder="1" applyAlignment="1">
      <alignment horizontal="right" vertical="center"/>
    </xf>
    <xf numFmtId="0" fontId="6" fillId="76" borderId="0" xfId="0" applyFont="1" applyFill="1" applyAlignment="1">
      <alignment/>
    </xf>
    <xf numFmtId="191" fontId="0" fillId="0" borderId="8" xfId="0" applyNumberFormat="1" applyFill="1" applyBorder="1" applyAlignment="1">
      <alignment vertical="center"/>
    </xf>
    <xf numFmtId="195" fontId="0" fillId="76" borderId="8" xfId="463" applyNumberFormat="1" applyFont="1" applyFill="1" applyBorder="1" applyAlignment="1" applyProtection="1">
      <alignment/>
      <protection/>
    </xf>
    <xf numFmtId="0" fontId="6" fillId="76" borderId="0" xfId="463" applyFont="1" applyFill="1">
      <alignment/>
      <protection/>
    </xf>
    <xf numFmtId="0" fontId="18" fillId="2" borderId="0" xfId="0" applyFont="1" applyFill="1" applyAlignment="1">
      <alignment/>
    </xf>
    <xf numFmtId="0" fontId="18" fillId="76" borderId="0" xfId="0" applyFont="1" applyFill="1" applyAlignment="1">
      <alignment/>
    </xf>
    <xf numFmtId="0" fontId="7" fillId="2" borderId="0" xfId="0" applyFont="1" applyFill="1" applyAlignment="1">
      <alignment/>
    </xf>
    <xf numFmtId="0" fontId="2" fillId="2" borderId="0" xfId="0" applyFont="1" applyFill="1" applyAlignment="1">
      <alignment/>
    </xf>
    <xf numFmtId="194" fontId="6" fillId="2" borderId="0" xfId="0" applyNumberFormat="1" applyFont="1" applyFill="1" applyAlignment="1">
      <alignment horizontal="right"/>
    </xf>
    <xf numFmtId="0" fontId="5" fillId="76" borderId="8" xfId="0" applyFont="1" applyFill="1" applyBorder="1" applyAlignment="1">
      <alignment/>
    </xf>
    <xf numFmtId="0" fontId="5" fillId="76" borderId="8" xfId="0" applyFont="1" applyFill="1" applyBorder="1" applyAlignment="1">
      <alignment horizontal="left"/>
    </xf>
    <xf numFmtId="0" fontId="0" fillId="0" borderId="0" xfId="491">
      <alignment/>
      <protection/>
    </xf>
    <xf numFmtId="0" fontId="3" fillId="0" borderId="0" xfId="491" applyFont="1">
      <alignment/>
      <protection/>
    </xf>
    <xf numFmtId="0" fontId="4" fillId="0" borderId="0" xfId="491" applyFont="1">
      <alignment/>
      <protection/>
    </xf>
    <xf numFmtId="0" fontId="3" fillId="0" borderId="0" xfId="0" applyFont="1" applyAlignment="1">
      <alignment/>
    </xf>
    <xf numFmtId="0" fontId="4" fillId="0" borderId="0" xfId="0" applyFont="1" applyAlignment="1">
      <alignment/>
    </xf>
    <xf numFmtId="191" fontId="0" fillId="0" borderId="8" xfId="0" applyNumberFormat="1" applyFont="1" applyFill="1" applyBorder="1" applyAlignment="1">
      <alignment/>
    </xf>
    <xf numFmtId="192" fontId="5" fillId="0" borderId="8" xfId="0" applyNumberFormat="1" applyFont="1" applyFill="1" applyBorder="1" applyAlignment="1">
      <alignment horizontal="center" vertical="center" wrapText="1"/>
    </xf>
    <xf numFmtId="191" fontId="5" fillId="0" borderId="8" xfId="0" applyNumberFormat="1" applyFont="1" applyFill="1" applyBorder="1" applyAlignment="1">
      <alignment horizontal="right"/>
    </xf>
    <xf numFmtId="191" fontId="0" fillId="0" borderId="8" xfId="0" applyNumberFormat="1" applyFont="1" applyFill="1" applyBorder="1" applyAlignment="1">
      <alignment horizontal="right"/>
    </xf>
    <xf numFmtId="197" fontId="5" fillId="0" borderId="8" xfId="0" applyNumberFormat="1" applyFont="1" applyFill="1" applyBorder="1" applyAlignment="1">
      <alignment horizontal="right"/>
    </xf>
    <xf numFmtId="191" fontId="0" fillId="0" borderId="8" xfId="0" applyNumberFormat="1" applyFont="1" applyFill="1" applyBorder="1" applyAlignment="1">
      <alignment horizontal="right"/>
    </xf>
    <xf numFmtId="191" fontId="0" fillId="0" borderId="8" xfId="0" applyNumberFormat="1" applyFont="1" applyFill="1" applyBorder="1" applyAlignment="1">
      <alignment/>
    </xf>
    <xf numFmtId="197" fontId="0" fillId="0" borderId="8" xfId="0" applyNumberFormat="1" applyFont="1" applyFill="1" applyBorder="1" applyAlignment="1">
      <alignment horizontal="right"/>
    </xf>
    <xf numFmtId="197" fontId="0" fillId="0" borderId="8" xfId="0" applyNumberFormat="1" applyFont="1" applyFill="1" applyBorder="1" applyAlignment="1">
      <alignment/>
    </xf>
    <xf numFmtId="0" fontId="7" fillId="2" borderId="0" xfId="452" applyFont="1" applyFill="1">
      <alignment/>
      <protection/>
    </xf>
    <xf numFmtId="191" fontId="0" fillId="0" borderId="8" xfId="463" applyNumberFormat="1" applyFont="1" applyFill="1" applyBorder="1" applyAlignment="1" applyProtection="1">
      <alignment/>
      <protection/>
    </xf>
    <xf numFmtId="0" fontId="5" fillId="0" borderId="8" xfId="463" applyFont="1" applyFill="1" applyBorder="1" applyAlignment="1" applyProtection="1">
      <alignment horizontal="center" vertical="center" wrapText="1"/>
      <protection/>
    </xf>
    <xf numFmtId="195" fontId="0" fillId="0" borderId="8" xfId="463" applyNumberFormat="1" applyFont="1" applyFill="1" applyBorder="1" applyAlignment="1" applyProtection="1">
      <alignment/>
      <protection/>
    </xf>
    <xf numFmtId="195" fontId="0" fillId="2" borderId="8" xfId="0" applyNumberFormat="1" applyFont="1" applyFill="1" applyBorder="1" applyAlignment="1">
      <alignment/>
    </xf>
    <xf numFmtId="0" fontId="0" fillId="2" borderId="8" xfId="0" applyFont="1" applyFill="1" applyBorder="1" applyAlignment="1" applyProtection="1">
      <alignment horizontal="left" indent="1"/>
      <protection locked="0"/>
    </xf>
    <xf numFmtId="0" fontId="0" fillId="2" borderId="8" xfId="0" applyFont="1" applyFill="1" applyBorder="1" applyAlignment="1" applyProtection="1">
      <alignment horizontal="left" wrapText="1" indent="1"/>
      <protection locked="0"/>
    </xf>
    <xf numFmtId="0" fontId="0" fillId="2" borderId="8" xfId="452" applyFont="1" applyFill="1" applyBorder="1" applyAlignment="1" applyProtection="1">
      <alignment horizontal="left" indent="1"/>
      <protection locked="0"/>
    </xf>
    <xf numFmtId="0" fontId="0" fillId="2" borderId="8" xfId="0" applyFont="1" applyFill="1" applyBorder="1" applyAlignment="1">
      <alignment horizontal="left" indent="2"/>
    </xf>
    <xf numFmtId="0" fontId="0" fillId="0" borderId="8" xfId="0" applyFont="1" applyFill="1" applyBorder="1" applyAlignment="1">
      <alignment horizontal="left" indent="1"/>
    </xf>
    <xf numFmtId="195" fontId="0" fillId="76" borderId="8" xfId="0" applyNumberFormat="1" applyFont="1" applyFill="1" applyBorder="1" applyAlignment="1">
      <alignment/>
    </xf>
    <xf numFmtId="0" fontId="0" fillId="76" borderId="8" xfId="0" applyFont="1" applyFill="1" applyBorder="1" applyAlignment="1">
      <alignment horizontal="left" indent="1"/>
    </xf>
    <xf numFmtId="0" fontId="2" fillId="0" borderId="0" xfId="479" applyFont="1" applyFill="1" applyAlignment="1">
      <alignment wrapText="1"/>
      <protection/>
    </xf>
    <xf numFmtId="0" fontId="7" fillId="0" borderId="0" xfId="479" applyFont="1" applyFill="1" applyAlignment="1">
      <alignment wrapText="1"/>
      <protection/>
    </xf>
    <xf numFmtId="0" fontId="7" fillId="0" borderId="0" xfId="479" applyFont="1" applyFill="1">
      <alignment/>
      <protection/>
    </xf>
    <xf numFmtId="0" fontId="7" fillId="0" borderId="0" xfId="479" applyFont="1" applyFill="1" applyAlignment="1">
      <alignment shrinkToFit="1"/>
      <protection/>
    </xf>
    <xf numFmtId="0" fontId="8" fillId="0" borderId="0" xfId="479" applyFont="1" applyFill="1" applyAlignment="1">
      <alignment shrinkToFit="1"/>
      <protection/>
    </xf>
    <xf numFmtId="0" fontId="2" fillId="2" borderId="0" xfId="463" applyFont="1" applyFill="1">
      <alignment/>
      <protection/>
    </xf>
    <xf numFmtId="0" fontId="9" fillId="2" borderId="0" xfId="463" applyFont="1" applyFill="1">
      <alignment/>
      <protection/>
    </xf>
    <xf numFmtId="0" fontId="5" fillId="2" borderId="25" xfId="463" applyNumberFormat="1" applyFont="1" applyFill="1" applyBorder="1" applyAlignment="1" applyProtection="1">
      <alignment horizontal="center" vertical="center" wrapText="1"/>
      <protection/>
    </xf>
    <xf numFmtId="0" fontId="5" fillId="2" borderId="25" xfId="463" applyNumberFormat="1" applyFont="1" applyFill="1" applyBorder="1" applyAlignment="1" applyProtection="1">
      <alignment horizontal="left" vertical="top" wrapText="1"/>
      <protection/>
    </xf>
    <xf numFmtId="0" fontId="0" fillId="2" borderId="25" xfId="463" applyNumberFormat="1" applyFont="1" applyFill="1" applyBorder="1" applyAlignment="1" applyProtection="1">
      <alignment horizontal="left" vertical="top" wrapText="1"/>
      <protection/>
    </xf>
    <xf numFmtId="0" fontId="6" fillId="0" borderId="0" xfId="479" applyFont="1" applyFill="1" applyAlignment="1">
      <alignment wrapText="1"/>
      <protection/>
    </xf>
    <xf numFmtId="0" fontId="6" fillId="0" borderId="0" xfId="479" applyFont="1" applyFill="1" applyAlignment="1">
      <alignment horizontal="right" vertical="center"/>
      <protection/>
    </xf>
    <xf numFmtId="0" fontId="0" fillId="0" borderId="8" xfId="479" applyNumberFormat="1" applyFont="1" applyFill="1" applyBorder="1" applyAlignment="1" applyProtection="1">
      <alignment horizontal="center" vertical="center" shrinkToFit="1"/>
      <protection/>
    </xf>
    <xf numFmtId="0" fontId="5" fillId="0" borderId="8" xfId="479" applyFont="1" applyFill="1" applyBorder="1" applyAlignment="1">
      <alignment shrinkToFit="1"/>
      <protection/>
    </xf>
    <xf numFmtId="192" fontId="5" fillId="0" borderId="8" xfId="479" applyNumberFormat="1" applyFont="1" applyFill="1" applyBorder="1" applyAlignment="1" applyProtection="1">
      <alignment shrinkToFit="1"/>
      <protection/>
    </xf>
    <xf numFmtId="192" fontId="5" fillId="0" borderId="8" xfId="479" applyNumberFormat="1" applyFont="1" applyFill="1" applyBorder="1" applyAlignment="1">
      <alignment shrinkToFit="1"/>
      <protection/>
    </xf>
    <xf numFmtId="0" fontId="0" fillId="0" borderId="8" xfId="479" applyNumberFormat="1" applyFont="1" applyFill="1" applyBorder="1" applyAlignment="1" applyProtection="1">
      <alignment vertical="center" shrinkToFit="1"/>
      <protection/>
    </xf>
    <xf numFmtId="192" fontId="0" fillId="0" borderId="8" xfId="479" applyNumberFormat="1" applyFont="1" applyFill="1" applyBorder="1" applyAlignment="1" applyProtection="1">
      <alignment shrinkToFit="1"/>
      <protection/>
    </xf>
    <xf numFmtId="192" fontId="0" fillId="0" borderId="8" xfId="479" applyNumberFormat="1" applyFont="1" applyFill="1" applyBorder="1" applyAlignment="1">
      <alignment shrinkToFit="1"/>
      <protection/>
    </xf>
    <xf numFmtId="0" fontId="0" fillId="0" borderId="0" xfId="479" applyFont="1" applyFill="1" applyAlignment="1">
      <alignment wrapText="1"/>
      <protection/>
    </xf>
    <xf numFmtId="0" fontId="0" fillId="0" borderId="0" xfId="0" applyFill="1" applyAlignment="1">
      <alignment/>
    </xf>
    <xf numFmtId="0" fontId="5" fillId="0" borderId="0" xfId="0" applyFont="1" applyFill="1" applyAlignment="1">
      <alignment/>
    </xf>
    <xf numFmtId="0" fontId="0" fillId="0" borderId="0" xfId="0" applyFont="1" applyFill="1" applyAlignment="1">
      <alignment/>
    </xf>
    <xf numFmtId="191" fontId="0" fillId="0" borderId="8" xfId="838" applyNumberFormat="1" applyFont="1" applyFill="1" applyBorder="1" applyAlignment="1">
      <alignment/>
    </xf>
    <xf numFmtId="193" fontId="5" fillId="0" borderId="8" xfId="0" applyNumberFormat="1" applyFont="1" applyFill="1" applyBorder="1" applyAlignment="1">
      <alignment horizontal="left" vertical="center"/>
    </xf>
    <xf numFmtId="195" fontId="5" fillId="0" borderId="8" xfId="0" applyNumberFormat="1" applyFont="1" applyFill="1" applyBorder="1" applyAlignment="1">
      <alignment horizontal="right"/>
    </xf>
    <xf numFmtId="0" fontId="14" fillId="0" borderId="0" xfId="0" applyFont="1" applyFill="1" applyAlignment="1">
      <alignment vertical="center"/>
    </xf>
    <xf numFmtId="0" fontId="15" fillId="0" borderId="0" xfId="0" applyFont="1" applyFill="1" applyAlignment="1">
      <alignment vertical="center"/>
    </xf>
    <xf numFmtId="192" fontId="15" fillId="0" borderId="0" xfId="0" applyNumberFormat="1" applyFont="1" applyFill="1" applyAlignment="1">
      <alignment vertical="center"/>
    </xf>
    <xf numFmtId="197" fontId="15" fillId="0" borderId="0" xfId="0" applyNumberFormat="1" applyFont="1" applyFill="1" applyAlignment="1">
      <alignment vertical="center"/>
    </xf>
    <xf numFmtId="0" fontId="6" fillId="0" borderId="0" xfId="0" applyFont="1" applyFill="1" applyAlignment="1">
      <alignment/>
    </xf>
    <xf numFmtId="197" fontId="13" fillId="0" borderId="0" xfId="0" applyNumberFormat="1" applyFont="1" applyFill="1" applyBorder="1" applyAlignment="1" applyProtection="1">
      <alignment/>
      <protection/>
    </xf>
    <xf numFmtId="0" fontId="6" fillId="0" borderId="0" xfId="0" applyFont="1" applyFill="1" applyAlignment="1">
      <alignment horizontal="right" vertical="center"/>
    </xf>
    <xf numFmtId="0" fontId="5" fillId="0" borderId="8" xfId="0" applyFont="1" applyFill="1" applyBorder="1" applyAlignment="1">
      <alignment horizontal="center" vertical="center" wrapText="1"/>
    </xf>
    <xf numFmtId="197" fontId="5" fillId="0" borderId="8" xfId="0" applyNumberFormat="1" applyFont="1" applyFill="1" applyBorder="1" applyAlignment="1">
      <alignment horizontal="center" vertical="center" wrapText="1"/>
    </xf>
    <xf numFmtId="193" fontId="5" fillId="0" borderId="8" xfId="0" applyNumberFormat="1" applyFont="1" applyFill="1" applyBorder="1" applyAlignment="1">
      <alignment horizontal="center" vertical="center"/>
    </xf>
    <xf numFmtId="195" fontId="5" fillId="0" borderId="8" xfId="0" applyNumberFormat="1" applyFont="1" applyFill="1" applyBorder="1" applyAlignment="1">
      <alignment/>
    </xf>
    <xf numFmtId="193" fontId="0" fillId="0" borderId="8" xfId="0" applyNumberFormat="1" applyFont="1" applyFill="1" applyBorder="1" applyAlignment="1">
      <alignment horizontal="left" vertical="center"/>
    </xf>
    <xf numFmtId="191" fontId="0" fillId="0" borderId="8" xfId="0" applyNumberFormat="1" applyFont="1" applyFill="1" applyBorder="1" applyAlignment="1" applyProtection="1">
      <alignment vertical="center"/>
      <protection locked="0"/>
    </xf>
    <xf numFmtId="195" fontId="0" fillId="0" borderId="8" xfId="0" applyNumberFormat="1" applyFont="1" applyFill="1" applyBorder="1" applyAlignment="1">
      <alignment/>
    </xf>
    <xf numFmtId="191" fontId="0" fillId="0" borderId="8" xfId="452" applyNumberFormat="1" applyFont="1" applyFill="1" applyBorder="1" applyAlignment="1">
      <alignment horizontal="right"/>
      <protection/>
    </xf>
    <xf numFmtId="193" fontId="0" fillId="0" borderId="8" xfId="0" applyNumberFormat="1" applyFont="1" applyFill="1" applyBorder="1" applyAlignment="1" applyProtection="1">
      <alignment/>
      <protection locked="0"/>
    </xf>
    <xf numFmtId="193" fontId="0" fillId="0" borderId="8" xfId="0" applyNumberFormat="1" applyFont="1" applyFill="1" applyBorder="1" applyAlignment="1">
      <alignment horizontal="left" vertical="center" indent="1"/>
    </xf>
    <xf numFmtId="191" fontId="102" fillId="0" borderId="25" xfId="836" applyNumberFormat="1" applyFont="1" applyFill="1" applyBorder="1" applyAlignment="1">
      <alignment vertical="center"/>
    </xf>
    <xf numFmtId="191" fontId="102" fillId="0" borderId="25" xfId="836" applyNumberFormat="1" applyFont="1" applyFill="1" applyBorder="1" applyAlignment="1">
      <alignment/>
    </xf>
    <xf numFmtId="191" fontId="0" fillId="0" borderId="8" xfId="452" applyNumberFormat="1" applyFont="1" applyFill="1" applyBorder="1" applyAlignment="1">
      <alignment/>
      <protection/>
    </xf>
    <xf numFmtId="193" fontId="0" fillId="0" borderId="8" xfId="0" applyNumberFormat="1" applyFill="1" applyBorder="1" applyAlignment="1">
      <alignment horizontal="left" vertical="center"/>
    </xf>
    <xf numFmtId="193" fontId="5" fillId="0" borderId="8" xfId="0" applyNumberFormat="1" applyFont="1" applyFill="1" applyBorder="1" applyAlignment="1">
      <alignment vertical="center"/>
    </xf>
    <xf numFmtId="191" fontId="102" fillId="0" borderId="0" xfId="836" applyNumberFormat="1" applyFont="1" applyFill="1" applyBorder="1" applyAlignment="1">
      <alignment/>
    </xf>
    <xf numFmtId="43" fontId="102" fillId="0" borderId="8" xfId="836" applyFont="1" applyFill="1" applyBorder="1" applyAlignment="1">
      <alignment vertical="center"/>
    </xf>
    <xf numFmtId="197" fontId="0" fillId="0" borderId="0" xfId="0" applyNumberFormat="1" applyFill="1" applyAlignment="1">
      <alignment/>
    </xf>
    <xf numFmtId="0" fontId="2" fillId="0" borderId="0" xfId="0" applyFont="1" applyFill="1" applyAlignment="1">
      <alignment/>
    </xf>
    <xf numFmtId="0" fontId="6" fillId="0" borderId="0" xfId="463" applyFont="1" applyFill="1">
      <alignment/>
      <protection/>
    </xf>
    <xf numFmtId="0" fontId="0" fillId="2" borderId="26" xfId="463" applyNumberFormat="1" applyFont="1" applyFill="1" applyBorder="1" applyAlignment="1" applyProtection="1">
      <alignment horizontal="left" vertical="top" wrapText="1"/>
      <protection/>
    </xf>
    <xf numFmtId="0" fontId="0" fillId="0" borderId="8" xfId="0" applyNumberFormat="1" applyFill="1" applyBorder="1" applyAlignment="1" applyProtection="1">
      <alignment vertical="top" wrapText="1"/>
      <protection/>
    </xf>
    <xf numFmtId="0" fontId="0" fillId="0" borderId="8" xfId="0" applyNumberFormat="1" applyFont="1" applyFill="1" applyBorder="1" applyAlignment="1" applyProtection="1">
      <alignment vertical="top" wrapText="1"/>
      <protection/>
    </xf>
    <xf numFmtId="0" fontId="0" fillId="2" borderId="8" xfId="463" applyNumberFormat="1" applyFont="1" applyFill="1" applyBorder="1" applyAlignment="1" applyProtection="1">
      <alignment horizontal="left" vertical="top" wrapText="1"/>
      <protection/>
    </xf>
    <xf numFmtId="0" fontId="0" fillId="2" borderId="8" xfId="463" applyNumberFormat="1" applyFont="1" applyFill="1" applyBorder="1" applyAlignment="1" applyProtection="1">
      <alignment horizontal="left" vertical="top" wrapText="1"/>
      <protection/>
    </xf>
    <xf numFmtId="0" fontId="0" fillId="0" borderId="8" xfId="0" applyNumberFormat="1" applyFont="1" applyFill="1" applyBorder="1" applyAlignment="1" applyProtection="1">
      <alignment vertical="top" wrapText="1"/>
      <protection/>
    </xf>
    <xf numFmtId="0" fontId="7" fillId="0" borderId="0" xfId="463" applyFont="1" applyFill="1">
      <alignment/>
      <protection/>
    </xf>
    <xf numFmtId="191" fontId="7" fillId="0" borderId="0" xfId="463" applyNumberFormat="1" applyFont="1" applyFill="1">
      <alignment/>
      <protection/>
    </xf>
    <xf numFmtId="0" fontId="6" fillId="0" borderId="0" xfId="463" applyFont="1" applyFill="1" applyAlignment="1">
      <alignment horizontal="right" vertical="center"/>
      <protection/>
    </xf>
    <xf numFmtId="0" fontId="14" fillId="0" borderId="8" xfId="463" applyNumberFormat="1" applyFont="1" applyFill="1" applyBorder="1" applyAlignment="1" applyProtection="1">
      <alignment horizontal="center" vertical="center" wrapText="1"/>
      <protection/>
    </xf>
    <xf numFmtId="0" fontId="6" fillId="0" borderId="0" xfId="479" applyFont="1" applyFill="1" applyAlignment="1">
      <alignment wrapText="1"/>
      <protection/>
    </xf>
    <xf numFmtId="0" fontId="6" fillId="0" borderId="0" xfId="479" applyFont="1" applyFill="1" applyAlignment="1">
      <alignment horizontal="right" vertical="center"/>
      <protection/>
    </xf>
    <xf numFmtId="0" fontId="0" fillId="0" borderId="8" xfId="479" applyNumberFormat="1" applyFont="1" applyFill="1" applyBorder="1" applyAlignment="1" applyProtection="1">
      <alignment horizontal="center" vertical="center" shrinkToFit="1"/>
      <protection/>
    </xf>
    <xf numFmtId="0" fontId="5" fillId="0" borderId="8" xfId="479" applyFont="1" applyFill="1" applyBorder="1" applyAlignment="1">
      <alignment shrinkToFit="1"/>
      <protection/>
    </xf>
    <xf numFmtId="192" fontId="5" fillId="0" borderId="8" xfId="479" applyNumberFormat="1" applyFont="1" applyFill="1" applyBorder="1" applyAlignment="1" applyProtection="1">
      <alignment shrinkToFit="1"/>
      <protection/>
    </xf>
    <xf numFmtId="192" fontId="5" fillId="0" borderId="8" xfId="479" applyNumberFormat="1" applyFont="1" applyFill="1" applyBorder="1" applyAlignment="1">
      <alignment shrinkToFit="1"/>
      <protection/>
    </xf>
    <xf numFmtId="0" fontId="0" fillId="0" borderId="0" xfId="479" applyFont="1" applyFill="1" applyAlignment="1">
      <alignment wrapText="1"/>
      <protection/>
    </xf>
    <xf numFmtId="0" fontId="2"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12" fillId="0" borderId="8" xfId="0" applyFont="1" applyFill="1" applyBorder="1" applyAlignment="1">
      <alignment horizontal="center" vertical="center"/>
    </xf>
    <xf numFmtId="0" fontId="0" fillId="0" borderId="8" xfId="0" applyFont="1" applyFill="1" applyBorder="1" applyAlignment="1">
      <alignment/>
    </xf>
    <xf numFmtId="0" fontId="7" fillId="0" borderId="0" xfId="0" applyFont="1" applyFill="1" applyAlignment="1">
      <alignment/>
    </xf>
    <xf numFmtId="0" fontId="18" fillId="0" borderId="0" xfId="0" applyFont="1" applyFill="1" applyAlignment="1">
      <alignment/>
    </xf>
    <xf numFmtId="191" fontId="0" fillId="0" borderId="8" xfId="836" applyNumberFormat="1" applyFont="1" applyFill="1" applyBorder="1" applyAlignment="1">
      <alignment/>
    </xf>
    <xf numFmtId="189" fontId="7" fillId="0" borderId="0" xfId="0" applyNumberFormat="1" applyFont="1" applyFill="1" applyAlignment="1">
      <alignment/>
    </xf>
    <xf numFmtId="189" fontId="10" fillId="0" borderId="0" xfId="0" applyNumberFormat="1" applyFont="1" applyFill="1" applyAlignment="1">
      <alignment/>
    </xf>
    <xf numFmtId="189" fontId="5" fillId="0" borderId="8" xfId="0" applyNumberFormat="1" applyFont="1" applyFill="1" applyBorder="1" applyAlignment="1">
      <alignment horizontal="center" vertical="center" wrapText="1"/>
    </xf>
    <xf numFmtId="191" fontId="0" fillId="0" borderId="8" xfId="463" applyNumberFormat="1" applyFont="1" applyFill="1" applyBorder="1">
      <alignment/>
      <protection/>
    </xf>
    <xf numFmtId="191" fontId="0" fillId="0" borderId="8" xfId="0" applyNumberFormat="1" applyFont="1" applyFill="1" applyBorder="1" applyAlignment="1">
      <alignment/>
    </xf>
    <xf numFmtId="195" fontId="0" fillId="0" borderId="8" xfId="463" applyNumberFormat="1" applyFont="1" applyFill="1" applyBorder="1">
      <alignment/>
      <protection/>
    </xf>
    <xf numFmtId="0" fontId="7" fillId="0" borderId="0" xfId="0" applyFont="1" applyFill="1" applyAlignment="1">
      <alignment/>
    </xf>
    <xf numFmtId="0" fontId="6" fillId="0" borderId="0" xfId="463" applyFont="1" applyFill="1" applyAlignment="1">
      <alignment horizontal="right"/>
      <protection/>
    </xf>
    <xf numFmtId="197" fontId="0" fillId="0" borderId="8" xfId="0" applyNumberFormat="1" applyFont="1" applyFill="1" applyBorder="1" applyAlignment="1" applyProtection="1">
      <alignment wrapText="1"/>
      <protection/>
    </xf>
    <xf numFmtId="0" fontId="5" fillId="0" borderId="25" xfId="463" applyFont="1" applyFill="1" applyBorder="1" applyAlignment="1" applyProtection="1">
      <alignment horizontal="center" vertical="center" wrapText="1"/>
      <protection/>
    </xf>
    <xf numFmtId="191" fontId="0" fillId="0" borderId="25" xfId="463" applyNumberFormat="1" applyFont="1" applyFill="1" applyBorder="1" applyAlignment="1" applyProtection="1">
      <alignment/>
      <protection/>
    </xf>
    <xf numFmtId="195" fontId="0" fillId="0" borderId="27" xfId="463" applyNumberFormat="1" applyFont="1" applyFill="1" applyBorder="1" applyAlignment="1" applyProtection="1">
      <alignment/>
      <protection/>
    </xf>
    <xf numFmtId="0" fontId="6" fillId="0" borderId="0" xfId="463" applyFont="1" applyFill="1" applyBorder="1">
      <alignment/>
      <protection/>
    </xf>
    <xf numFmtId="191" fontId="6" fillId="0" borderId="0" xfId="463" applyNumberFormat="1" applyFont="1" applyFill="1" applyBorder="1">
      <alignment/>
      <protection/>
    </xf>
    <xf numFmtId="0" fontId="103" fillId="0" borderId="0" xfId="479" applyFont="1" applyFill="1" applyAlignment="1">
      <alignment shrinkToFit="1"/>
      <protection/>
    </xf>
    <xf numFmtId="0" fontId="102" fillId="0" borderId="0" xfId="479" applyFont="1" applyFill="1" applyAlignment="1">
      <alignment shrinkToFit="1"/>
      <protection/>
    </xf>
    <xf numFmtId="189" fontId="102" fillId="76" borderId="8" xfId="0" applyNumberFormat="1" applyFont="1" applyFill="1" applyBorder="1" applyAlignment="1">
      <alignment horizontal="left" vertical="center" wrapText="1"/>
    </xf>
    <xf numFmtId="195" fontId="102" fillId="76" borderId="8" xfId="0" applyNumberFormat="1" applyFont="1" applyFill="1" applyBorder="1" applyAlignment="1">
      <alignment horizontal="right" vertical="center" wrapText="1"/>
    </xf>
    <xf numFmtId="195" fontId="0" fillId="0" borderId="8" xfId="479" applyNumberFormat="1" applyFont="1" applyFill="1" applyBorder="1" applyAlignment="1">
      <alignment shrinkToFit="1"/>
      <protection/>
    </xf>
    <xf numFmtId="192" fontId="8" fillId="0" borderId="0" xfId="479" applyNumberFormat="1" applyFont="1" applyFill="1" applyAlignment="1">
      <alignment shrinkToFit="1"/>
      <protection/>
    </xf>
    <xf numFmtId="0" fontId="0" fillId="2" borderId="8" xfId="463" applyNumberFormat="1" applyFont="1" applyFill="1" applyBorder="1" applyAlignment="1" applyProtection="1">
      <alignment horizontal="left" vertical="top" wrapText="1"/>
      <protection/>
    </xf>
    <xf numFmtId="0" fontId="2" fillId="0" borderId="0" xfId="498" applyFont="1" applyFill="1">
      <alignment/>
      <protection/>
    </xf>
    <xf numFmtId="0" fontId="73" fillId="0" borderId="0" xfId="513" applyFont="1" applyBorder="1" applyAlignment="1">
      <alignment horizontal="right" vertical="center" wrapText="1"/>
      <protection/>
    </xf>
    <xf numFmtId="0" fontId="7" fillId="0" borderId="0" xfId="498" applyFont="1">
      <alignment/>
      <protection/>
    </xf>
    <xf numFmtId="0" fontId="19" fillId="0" borderId="0" xfId="513" applyFont="1">
      <alignment/>
      <protection/>
    </xf>
    <xf numFmtId="0" fontId="73" fillId="0" borderId="0" xfId="513" applyFont="1" applyAlignment="1">
      <alignment horizontal="right"/>
      <protection/>
    </xf>
    <xf numFmtId="0" fontId="74" fillId="0" borderId="0" xfId="513" applyFont="1">
      <alignment/>
      <protection/>
    </xf>
    <xf numFmtId="0" fontId="102" fillId="0" borderId="8" xfId="511" applyFont="1" applyFill="1" applyBorder="1" applyAlignment="1">
      <alignment horizontal="center" vertical="center" wrapText="1"/>
      <protection/>
    </xf>
    <xf numFmtId="0" fontId="104" fillId="0" borderId="8" xfId="513" applyFont="1" applyBorder="1" applyAlignment="1">
      <alignment horizontal="left" vertical="center" wrapText="1" indent="1"/>
      <protection/>
    </xf>
    <xf numFmtId="191" fontId="103" fillId="0" borderId="8" xfId="498" applyNumberFormat="1" applyFont="1" applyBorder="1" applyAlignment="1">
      <alignment vertical="center"/>
      <protection/>
    </xf>
    <xf numFmtId="0" fontId="8" fillId="0" borderId="8" xfId="498" applyFont="1" applyBorder="1">
      <alignment/>
      <protection/>
    </xf>
    <xf numFmtId="0" fontId="8" fillId="0" borderId="0" xfId="498" applyFont="1">
      <alignment/>
      <protection/>
    </xf>
    <xf numFmtId="193" fontId="0" fillId="76" borderId="8" xfId="0" applyNumberFormat="1" applyFont="1" applyFill="1" applyBorder="1" applyAlignment="1">
      <alignment horizontal="left" vertical="center"/>
    </xf>
    <xf numFmtId="189" fontId="0" fillId="76" borderId="8" xfId="0" applyNumberFormat="1" applyFont="1" applyFill="1" applyBorder="1" applyAlignment="1">
      <alignment/>
    </xf>
    <xf numFmtId="191" fontId="0" fillId="76" borderId="8" xfId="0" applyNumberFormat="1" applyFont="1" applyFill="1" applyBorder="1" applyAlignment="1">
      <alignment/>
    </xf>
    <xf numFmtId="191" fontId="102" fillId="76" borderId="25" xfId="836" applyNumberFormat="1" applyFont="1" applyFill="1" applyBorder="1" applyAlignment="1">
      <alignment/>
    </xf>
    <xf numFmtId="197" fontId="0" fillId="76" borderId="0" xfId="0" applyNumberFormat="1" applyFont="1" applyFill="1" applyAlignment="1">
      <alignment/>
    </xf>
    <xf numFmtId="0" fontId="0" fillId="76" borderId="0" xfId="0" applyFont="1" applyFill="1" applyAlignment="1">
      <alignment/>
    </xf>
    <xf numFmtId="195" fontId="5" fillId="76" borderId="8" xfId="0" applyNumberFormat="1" applyFont="1" applyFill="1" applyBorder="1" applyAlignment="1">
      <alignment/>
    </xf>
    <xf numFmtId="197" fontId="5" fillId="76" borderId="0" xfId="0" applyNumberFormat="1" applyFont="1" applyFill="1" applyAlignment="1">
      <alignment/>
    </xf>
    <xf numFmtId="0" fontId="5" fillId="76" borderId="0" xfId="0" applyFont="1" applyFill="1" applyAlignment="1">
      <alignment/>
    </xf>
    <xf numFmtId="0" fontId="0" fillId="76" borderId="8" xfId="0" applyFont="1" applyFill="1" applyBorder="1" applyAlignment="1">
      <alignment/>
    </xf>
    <xf numFmtId="0" fontId="103" fillId="0" borderId="8" xfId="511" applyFont="1" applyFill="1" applyBorder="1" applyAlignment="1">
      <alignment horizontal="center" vertical="center" wrapText="1"/>
      <protection/>
    </xf>
    <xf numFmtId="189" fontId="102" fillId="76" borderId="8" xfId="0" applyNumberFormat="1" applyFont="1" applyFill="1" applyBorder="1" applyAlignment="1">
      <alignment horizontal="left" vertical="center" wrapText="1"/>
    </xf>
    <xf numFmtId="193" fontId="0" fillId="0" borderId="8" xfId="479" applyNumberFormat="1" applyFont="1" applyFill="1" applyBorder="1" applyAlignment="1" applyProtection="1">
      <alignment shrinkToFit="1"/>
      <protection/>
    </xf>
    <xf numFmtId="195" fontId="0" fillId="0" borderId="8" xfId="0" applyNumberFormat="1" applyFont="1" applyFill="1" applyBorder="1" applyAlignment="1">
      <alignment horizontal="right"/>
    </xf>
    <xf numFmtId="191" fontId="0" fillId="0" borderId="8" xfId="849" applyNumberFormat="1" applyFont="1" applyFill="1" applyBorder="1" applyAlignment="1">
      <alignment/>
    </xf>
    <xf numFmtId="191" fontId="0" fillId="0" borderId="8" xfId="849" applyNumberFormat="1" applyFont="1" applyFill="1" applyBorder="1" applyAlignment="1">
      <alignment horizontal="right"/>
    </xf>
    <xf numFmtId="191" fontId="0" fillId="0" borderId="8" xfId="0" applyNumberFormat="1" applyFont="1" applyFill="1" applyBorder="1" applyAlignment="1">
      <alignment horizontal="left"/>
    </xf>
    <xf numFmtId="0" fontId="3" fillId="76" borderId="0" xfId="463" applyFont="1" applyFill="1" applyAlignment="1">
      <alignment horizontal="center"/>
      <protection/>
    </xf>
    <xf numFmtId="0" fontId="6" fillId="76" borderId="0" xfId="463" applyFont="1" applyFill="1" applyAlignment="1">
      <alignment horizontal="right"/>
      <protection/>
    </xf>
    <xf numFmtId="0" fontId="5" fillId="76" borderId="8" xfId="463" applyFont="1" applyFill="1" applyBorder="1" applyAlignment="1" applyProtection="1">
      <alignment horizontal="center" vertical="center" wrapText="1"/>
      <protection/>
    </xf>
    <xf numFmtId="191" fontId="5" fillId="76" borderId="8" xfId="463" applyNumberFormat="1" applyFont="1" applyFill="1" applyBorder="1" applyAlignment="1" applyProtection="1">
      <alignment horizontal="center" vertical="center" wrapText="1"/>
      <protection/>
    </xf>
    <xf numFmtId="195" fontId="5" fillId="76" borderId="8" xfId="463" applyNumberFormat="1" applyFont="1" applyFill="1" applyBorder="1" applyAlignment="1" applyProtection="1">
      <alignment vertical="center"/>
      <protection/>
    </xf>
    <xf numFmtId="193" fontId="5" fillId="76" borderId="8" xfId="463" applyNumberFormat="1" applyFont="1" applyFill="1" applyBorder="1" applyAlignment="1">
      <alignment vertical="center"/>
      <protection/>
    </xf>
    <xf numFmtId="193" fontId="0" fillId="76" borderId="8" xfId="463" applyNumberFormat="1" applyFont="1" applyFill="1" applyBorder="1">
      <alignment/>
      <protection/>
    </xf>
    <xf numFmtId="191" fontId="0" fillId="76" borderId="27" xfId="463" applyNumberFormat="1" applyFont="1" applyFill="1" applyBorder="1" applyAlignment="1" applyProtection="1">
      <alignment/>
      <protection/>
    </xf>
    <xf numFmtId="197" fontId="0" fillId="76" borderId="8" xfId="472" applyNumberFormat="1" applyFill="1" applyBorder="1">
      <alignment/>
      <protection/>
    </xf>
    <xf numFmtId="0" fontId="7" fillId="76" borderId="0" xfId="452" applyFont="1" applyFill="1">
      <alignment/>
      <protection/>
    </xf>
    <xf numFmtId="0" fontId="2" fillId="76" borderId="0" xfId="496" applyFont="1" applyFill="1">
      <alignment/>
      <protection/>
    </xf>
    <xf numFmtId="190" fontId="0" fillId="76" borderId="0" xfId="849" applyNumberFormat="1" applyFont="1" applyFill="1" applyAlignment="1">
      <alignment vertical="center"/>
    </xf>
    <xf numFmtId="0" fontId="0" fillId="76" borderId="0" xfId="496" applyFill="1">
      <alignment/>
      <protection/>
    </xf>
    <xf numFmtId="190" fontId="0" fillId="76" borderId="28" xfId="849" applyNumberFormat="1" applyFont="1" applyFill="1" applyBorder="1" applyAlignment="1">
      <alignment horizontal="center" vertical="center"/>
    </xf>
    <xf numFmtId="190" fontId="6" fillId="76" borderId="28" xfId="849" applyNumberFormat="1" applyFont="1" applyFill="1" applyBorder="1" applyAlignment="1">
      <alignment horizontal="right" vertical="center"/>
    </xf>
    <xf numFmtId="190" fontId="5" fillId="76" borderId="8" xfId="849" applyNumberFormat="1" applyFont="1" applyFill="1" applyBorder="1" applyAlignment="1">
      <alignment horizontal="center" vertical="center"/>
    </xf>
    <xf numFmtId="0" fontId="0" fillId="76" borderId="0" xfId="496" applyFont="1" applyFill="1">
      <alignment/>
      <protection/>
    </xf>
    <xf numFmtId="0" fontId="0" fillId="76" borderId="8" xfId="849" applyNumberFormat="1" applyFont="1" applyFill="1" applyBorder="1" applyAlignment="1">
      <alignment horizontal="left" vertical="center" indent="1"/>
    </xf>
    <xf numFmtId="0" fontId="0" fillId="76" borderId="8" xfId="849" applyNumberFormat="1" applyFont="1" applyFill="1" applyBorder="1" applyAlignment="1">
      <alignment horizontal="left" vertical="center" indent="2"/>
    </xf>
    <xf numFmtId="190" fontId="0" fillId="76" borderId="8" xfId="849" applyNumberFormat="1" applyFont="1" applyFill="1" applyBorder="1" applyAlignment="1">
      <alignment horizontal="right" vertical="center"/>
    </xf>
    <xf numFmtId="0" fontId="0" fillId="76" borderId="8" xfId="496" applyFont="1" applyFill="1" applyBorder="1">
      <alignment/>
      <protection/>
    </xf>
    <xf numFmtId="0" fontId="13" fillId="76" borderId="29" xfId="849" applyNumberFormat="1" applyFont="1" applyFill="1" applyBorder="1" applyAlignment="1">
      <alignment vertical="center"/>
    </xf>
    <xf numFmtId="190" fontId="0" fillId="76" borderId="0" xfId="496" applyNumberFormat="1" applyFont="1" applyFill="1">
      <alignment/>
      <protection/>
    </xf>
    <xf numFmtId="191" fontId="0" fillId="76" borderId="8" xfId="0" applyNumberFormat="1" applyFill="1" applyBorder="1" applyAlignment="1">
      <alignment vertical="center"/>
    </xf>
    <xf numFmtId="191" fontId="0" fillId="76" borderId="8" xfId="472" applyNumberFormat="1" applyFill="1" applyBorder="1">
      <alignment/>
      <protection/>
    </xf>
    <xf numFmtId="191" fontId="0" fillId="0" borderId="8" xfId="0" applyNumberFormat="1" applyFill="1" applyBorder="1" applyAlignment="1">
      <alignment/>
    </xf>
    <xf numFmtId="0" fontId="0" fillId="76" borderId="8" xfId="0" applyNumberFormat="1" applyFont="1" applyFill="1" applyBorder="1" applyAlignment="1" applyProtection="1">
      <alignment horizontal="left" vertical="top" wrapText="1"/>
      <protection/>
    </xf>
    <xf numFmtId="0" fontId="3" fillId="0" borderId="0" xfId="0" applyFont="1" applyAlignment="1">
      <alignment/>
    </xf>
    <xf numFmtId="193" fontId="0" fillId="0" borderId="8" xfId="0" applyNumberFormat="1" applyFont="1" applyFill="1" applyBorder="1" applyAlignment="1">
      <alignment horizontal="left" vertical="center"/>
    </xf>
    <xf numFmtId="190" fontId="0" fillId="0" borderId="8" xfId="0" applyNumberFormat="1" applyFont="1" applyFill="1" applyBorder="1" applyAlignment="1">
      <alignment horizontal="left"/>
    </xf>
    <xf numFmtId="197" fontId="5" fillId="0" borderId="8" xfId="0" applyNumberFormat="1" applyFont="1" applyFill="1" applyBorder="1" applyAlignment="1">
      <alignment horizontal="center" vertical="center" wrapText="1"/>
    </xf>
    <xf numFmtId="192" fontId="5" fillId="0" borderId="8" xfId="0" applyNumberFormat="1" applyFont="1" applyFill="1" applyBorder="1" applyAlignment="1">
      <alignment horizontal="center" vertical="center" wrapText="1"/>
    </xf>
    <xf numFmtId="191" fontId="0" fillId="0" borderId="8" xfId="511" applyNumberFormat="1" applyFont="1" applyFill="1" applyBorder="1" applyAlignment="1">
      <alignment vertical="center"/>
      <protection/>
    </xf>
    <xf numFmtId="193" fontId="5" fillId="76" borderId="8" xfId="0" applyNumberFormat="1" applyFont="1" applyFill="1" applyBorder="1" applyAlignment="1">
      <alignment horizontal="left" vertical="center"/>
    </xf>
    <xf numFmtId="195" fontId="0" fillId="76" borderId="8" xfId="0" applyNumberFormat="1" applyFont="1" applyFill="1" applyBorder="1" applyAlignment="1">
      <alignment/>
    </xf>
    <xf numFmtId="0" fontId="0" fillId="0" borderId="8" xfId="479" applyFont="1" applyFill="1" applyBorder="1" applyAlignment="1">
      <alignment wrapText="1"/>
      <protection/>
    </xf>
    <xf numFmtId="0" fontId="7" fillId="0" borderId="8" xfId="479" applyFont="1" applyFill="1" applyBorder="1" applyAlignment="1">
      <alignment wrapText="1"/>
      <protection/>
    </xf>
    <xf numFmtId="192" fontId="5" fillId="0" borderId="8" xfId="479" applyNumberFormat="1" applyFont="1" applyFill="1" applyBorder="1" applyAlignment="1" applyProtection="1">
      <alignment shrinkToFit="1"/>
      <protection/>
    </xf>
    <xf numFmtId="192" fontId="5" fillId="0" borderId="8" xfId="479" applyNumberFormat="1" applyFont="1" applyFill="1" applyBorder="1" applyAlignment="1">
      <alignment shrinkToFit="1"/>
      <protection/>
    </xf>
    <xf numFmtId="0" fontId="0" fillId="0" borderId="8" xfId="479" applyNumberFormat="1" applyFont="1" applyFill="1" applyBorder="1" applyAlignment="1" applyProtection="1">
      <alignment vertical="center" shrinkToFit="1"/>
      <protection/>
    </xf>
    <xf numFmtId="0" fontId="3" fillId="0" borderId="0" xfId="491" applyFont="1">
      <alignment/>
      <protection/>
    </xf>
    <xf numFmtId="189" fontId="102" fillId="76" borderId="8" xfId="0" applyNumberFormat="1" applyFont="1" applyFill="1" applyBorder="1" applyAlignment="1">
      <alignment horizontal="left" vertical="center" wrapText="1"/>
    </xf>
    <xf numFmtId="197" fontId="0" fillId="76" borderId="8" xfId="0" applyNumberFormat="1" applyFont="1" applyFill="1" applyBorder="1" applyAlignment="1">
      <alignment/>
    </xf>
    <xf numFmtId="197" fontId="0" fillId="76" borderId="8" xfId="472" applyNumberFormat="1" applyFont="1" applyFill="1" applyBorder="1">
      <alignment/>
      <protection/>
    </xf>
    <xf numFmtId="197" fontId="105" fillId="76" borderId="8" xfId="0" applyNumberFormat="1" applyFont="1" applyFill="1" applyBorder="1" applyAlignment="1">
      <alignment/>
    </xf>
    <xf numFmtId="197" fontId="0" fillId="76" borderId="8" xfId="463" applyNumberFormat="1" applyFont="1" applyFill="1" applyBorder="1">
      <alignment/>
      <protection/>
    </xf>
    <xf numFmtId="197" fontId="0" fillId="76" borderId="0" xfId="836" applyNumberFormat="1" applyFont="1" applyFill="1" applyBorder="1" applyAlignment="1">
      <alignment/>
    </xf>
    <xf numFmtId="0" fontId="0" fillId="76" borderId="8" xfId="472" applyFont="1" applyFill="1" applyBorder="1" applyAlignment="1">
      <alignment horizontal="left" indent="1"/>
      <protection/>
    </xf>
    <xf numFmtId="191" fontId="0" fillId="0" borderId="8" xfId="463" applyNumberFormat="1" applyFont="1" applyFill="1" applyBorder="1">
      <alignment/>
      <protection/>
    </xf>
    <xf numFmtId="194" fontId="5" fillId="0" borderId="8" xfId="0" applyNumberFormat="1" applyFont="1" applyFill="1" applyBorder="1" applyAlignment="1">
      <alignment horizontal="center" vertical="center" wrapText="1"/>
    </xf>
    <xf numFmtId="191" fontId="0" fillId="0" borderId="8" xfId="511" applyNumberFormat="1" applyFont="1" applyFill="1" applyBorder="1" applyAlignment="1">
      <alignment vertical="center"/>
      <protection/>
    </xf>
    <xf numFmtId="195" fontId="0" fillId="76" borderId="8" xfId="0" applyNumberFormat="1" applyFont="1" applyFill="1" applyBorder="1" applyAlignment="1">
      <alignment/>
    </xf>
    <xf numFmtId="0" fontId="5" fillId="0" borderId="8" xfId="0" applyFont="1" applyFill="1" applyBorder="1" applyAlignment="1">
      <alignment horizontal="center" vertical="center"/>
    </xf>
    <xf numFmtId="0" fontId="106" fillId="0" borderId="8" xfId="513" applyFont="1" applyBorder="1" applyAlignment="1">
      <alignment horizontal="left" vertical="center" wrapText="1" indent="1"/>
      <protection/>
    </xf>
    <xf numFmtId="0" fontId="106" fillId="0" borderId="8" xfId="513" applyFont="1" applyBorder="1" applyAlignment="1">
      <alignment horizontal="left" vertical="center" wrapText="1" indent="2"/>
      <protection/>
    </xf>
    <xf numFmtId="0" fontId="102" fillId="0" borderId="0" xfId="498" applyFont="1">
      <alignment/>
      <protection/>
    </xf>
    <xf numFmtId="195" fontId="5" fillId="76" borderId="8" xfId="0" applyNumberFormat="1" applyFont="1" applyFill="1" applyBorder="1" applyAlignment="1">
      <alignment horizontal="right"/>
    </xf>
    <xf numFmtId="195" fontId="102" fillId="76" borderId="8" xfId="0" applyNumberFormat="1" applyFont="1" applyFill="1" applyBorder="1" applyAlignment="1">
      <alignment horizontal="right"/>
    </xf>
    <xf numFmtId="0" fontId="103" fillId="0" borderId="8" xfId="511" applyFont="1" applyFill="1" applyBorder="1" applyAlignment="1">
      <alignment horizontal="center" vertical="center" wrapText="1"/>
      <protection/>
    </xf>
    <xf numFmtId="0" fontId="7" fillId="0" borderId="0" xfId="498" applyFont="1" applyFill="1">
      <alignment/>
      <protection/>
    </xf>
    <xf numFmtId="195" fontId="102" fillId="0" borderId="8" xfId="479" applyNumberFormat="1" applyFont="1" applyFill="1" applyBorder="1" applyAlignment="1">
      <alignment vertical="center" shrinkToFit="1"/>
      <protection/>
    </xf>
    <xf numFmtId="192" fontId="5" fillId="0" borderId="8" xfId="479" applyNumberFormat="1" applyFont="1" applyFill="1" applyBorder="1" applyAlignment="1" applyProtection="1">
      <alignment vertical="center" shrinkToFit="1"/>
      <protection/>
    </xf>
    <xf numFmtId="192" fontId="5" fillId="0" borderId="8" xfId="479" applyNumberFormat="1" applyFont="1" applyFill="1" applyBorder="1" applyAlignment="1">
      <alignment vertical="center" shrinkToFit="1"/>
      <protection/>
    </xf>
    <xf numFmtId="192" fontId="0" fillId="0" borderId="8" xfId="479" applyNumberFormat="1" applyFont="1" applyFill="1" applyBorder="1" applyAlignment="1">
      <alignment horizontal="right" vertical="center" shrinkToFit="1"/>
      <protection/>
    </xf>
    <xf numFmtId="197" fontId="0" fillId="0" borderId="8" xfId="849" applyNumberFormat="1" applyFont="1" applyFill="1" applyBorder="1" applyAlignment="1">
      <alignment horizontal="right"/>
    </xf>
    <xf numFmtId="191" fontId="0" fillId="0" borderId="25" xfId="0" applyNumberFormat="1" applyFill="1" applyBorder="1" applyAlignment="1">
      <alignment/>
    </xf>
    <xf numFmtId="190" fontId="83" fillId="0" borderId="25" xfId="0" applyNumberFormat="1" applyFont="1" applyFill="1" applyBorder="1" applyAlignment="1">
      <alignment/>
    </xf>
    <xf numFmtId="0" fontId="5" fillId="0" borderId="8" xfId="0" applyNumberFormat="1" applyFont="1" applyFill="1" applyBorder="1" applyAlignment="1" applyProtection="1">
      <alignment horizontal="center" vertical="center" wrapText="1"/>
      <protection/>
    </xf>
    <xf numFmtId="0" fontId="5" fillId="0" borderId="8" xfId="0" applyFont="1" applyFill="1" applyBorder="1" applyAlignment="1">
      <alignment/>
    </xf>
    <xf numFmtId="0" fontId="5" fillId="76" borderId="8" xfId="0" applyFont="1" applyFill="1" applyBorder="1" applyAlignment="1">
      <alignment/>
    </xf>
    <xf numFmtId="192" fontId="0" fillId="0" borderId="8" xfId="0" applyNumberFormat="1" applyFont="1" applyFill="1" applyBorder="1" applyAlignment="1">
      <alignment/>
    </xf>
    <xf numFmtId="192" fontId="0" fillId="76" borderId="8" xfId="0" applyNumberFormat="1" applyFont="1" applyFill="1" applyBorder="1" applyAlignment="1">
      <alignment/>
    </xf>
    <xf numFmtId="190" fontId="5" fillId="76" borderId="0" xfId="849" applyNumberFormat="1" applyFont="1" applyFill="1" applyBorder="1" applyAlignment="1">
      <alignment horizontal="center" vertical="center"/>
    </xf>
    <xf numFmtId="190" fontId="0" fillId="76" borderId="0" xfId="849" applyNumberFormat="1" applyFont="1" applyFill="1" applyBorder="1" applyAlignment="1">
      <alignment vertical="center"/>
    </xf>
    <xf numFmtId="190" fontId="0" fillId="76" borderId="0" xfId="496" applyNumberFormat="1" applyFont="1" applyFill="1" applyBorder="1">
      <alignment/>
      <protection/>
    </xf>
    <xf numFmtId="0" fontId="0" fillId="76" borderId="0" xfId="496" applyFill="1" applyBorder="1">
      <alignment/>
      <protection/>
    </xf>
    <xf numFmtId="0" fontId="0" fillId="76" borderId="0" xfId="496" applyFont="1" applyFill="1" applyBorder="1">
      <alignment/>
      <protection/>
    </xf>
    <xf numFmtId="189" fontId="75" fillId="0" borderId="0" xfId="0" applyNumberFormat="1" applyFont="1" applyFill="1" applyBorder="1" applyAlignment="1">
      <alignment horizontal="right" vertical="center" wrapText="1"/>
    </xf>
    <xf numFmtId="196" fontId="0" fillId="2" borderId="8" xfId="0" applyNumberFormat="1" applyFill="1" applyBorder="1" applyAlignment="1">
      <alignment horizontal="right" vertical="center"/>
    </xf>
    <xf numFmtId="0" fontId="5" fillId="76" borderId="8" xfId="452" applyFont="1" applyFill="1" applyBorder="1" applyAlignment="1" applyProtection="1">
      <alignment horizontal="center" vertical="center" wrapText="1"/>
      <protection/>
    </xf>
    <xf numFmtId="0" fontId="5" fillId="77" borderId="8" xfId="463" applyFont="1" applyFill="1" applyBorder="1" applyAlignment="1" applyProtection="1">
      <alignment horizontal="center" vertical="center" wrapText="1"/>
      <protection/>
    </xf>
    <xf numFmtId="197" fontId="0" fillId="0" borderId="8" xfId="510" applyNumberFormat="1" applyFont="1" applyFill="1" applyBorder="1" applyAlignment="1" applyProtection="1">
      <alignment horizontal="right" vertical="center"/>
      <protection/>
    </xf>
    <xf numFmtId="41" fontId="0" fillId="0" borderId="8" xfId="862" applyFont="1" applyFill="1" applyBorder="1" applyAlignment="1" applyProtection="1">
      <alignment/>
      <protection/>
    </xf>
    <xf numFmtId="0" fontId="6" fillId="0" borderId="0" xfId="0" applyFont="1" applyFill="1" applyAlignment="1">
      <alignment/>
    </xf>
    <xf numFmtId="0" fontId="3" fillId="0" borderId="0" xfId="463" applyFont="1" applyFill="1" applyAlignment="1">
      <alignment horizontal="center" vertical="center"/>
      <protection/>
    </xf>
    <xf numFmtId="0" fontId="6" fillId="0" borderId="0" xfId="0" applyFont="1" applyFill="1" applyAlignment="1">
      <alignment horizontal="right"/>
    </xf>
    <xf numFmtId="0" fontId="5" fillId="0" borderId="8" xfId="0" applyNumberFormat="1" applyFont="1" applyFill="1" applyBorder="1" applyAlignment="1" applyProtection="1">
      <alignment horizontal="center" vertical="center" wrapText="1"/>
      <protection/>
    </xf>
    <xf numFmtId="0" fontId="9" fillId="0" borderId="0" xfId="0" applyFont="1" applyFill="1" applyAlignment="1">
      <alignment/>
    </xf>
    <xf numFmtId="200" fontId="5" fillId="0" borderId="8" xfId="0" applyNumberFormat="1" applyFont="1" applyFill="1" applyBorder="1" applyAlignment="1" applyProtection="1">
      <alignment horizontal="center" wrapText="1"/>
      <protection/>
    </xf>
    <xf numFmtId="41" fontId="0" fillId="0" borderId="8" xfId="862" applyNumberFormat="1" applyFont="1" applyFill="1" applyBorder="1" applyAlignment="1" applyProtection="1">
      <alignment/>
      <protection/>
    </xf>
    <xf numFmtId="201" fontId="0" fillId="0" borderId="8" xfId="862" applyNumberFormat="1" applyFont="1" applyFill="1" applyBorder="1" applyAlignment="1" applyProtection="1">
      <alignment/>
      <protection/>
    </xf>
    <xf numFmtId="191" fontId="0" fillId="0" borderId="8" xfId="862" applyNumberFormat="1" applyFont="1" applyFill="1" applyBorder="1" applyAlignment="1" applyProtection="1">
      <alignment/>
      <protection/>
    </xf>
    <xf numFmtId="201" fontId="0" fillId="0" borderId="8" xfId="862" applyNumberFormat="1" applyFont="1" applyFill="1" applyBorder="1" applyAlignment="1">
      <alignment/>
    </xf>
    <xf numFmtId="200" fontId="5" fillId="0" borderId="8" xfId="0" applyNumberFormat="1" applyFont="1" applyFill="1" applyBorder="1" applyAlignment="1" applyProtection="1">
      <alignment horizontal="left" wrapText="1"/>
      <protection/>
    </xf>
    <xf numFmtId="200" fontId="0" fillId="0" borderId="8" xfId="0" applyNumberFormat="1" applyFont="1" applyFill="1" applyBorder="1" applyAlignment="1" applyProtection="1">
      <alignment horizontal="left" wrapText="1"/>
      <protection/>
    </xf>
    <xf numFmtId="41" fontId="0" fillId="0" borderId="8" xfId="862" applyFont="1" applyFill="1" applyBorder="1" applyAlignment="1" applyProtection="1">
      <alignment/>
      <protection/>
    </xf>
    <xf numFmtId="41" fontId="0" fillId="0" borderId="8" xfId="452" applyNumberFormat="1" applyFont="1" applyFill="1" applyBorder="1" applyAlignment="1" applyProtection="1">
      <alignment/>
      <protection/>
    </xf>
    <xf numFmtId="191" fontId="0" fillId="0" borderId="8" xfId="452" applyNumberFormat="1" applyFont="1" applyFill="1" applyBorder="1" applyAlignment="1" applyProtection="1">
      <alignment/>
      <protection/>
    </xf>
    <xf numFmtId="191" fontId="0" fillId="0" borderId="8" xfId="0" applyNumberFormat="1" applyFont="1" applyFill="1" applyBorder="1" applyAlignment="1">
      <alignment/>
    </xf>
    <xf numFmtId="190" fontId="0" fillId="0" borderId="8" xfId="452" applyNumberFormat="1" applyFont="1" applyFill="1" applyBorder="1" applyAlignment="1" applyProtection="1">
      <alignment/>
      <protection/>
    </xf>
    <xf numFmtId="191" fontId="0" fillId="0" borderId="8" xfId="862" applyNumberFormat="1" applyFont="1" applyFill="1" applyBorder="1" applyAlignment="1">
      <alignment/>
    </xf>
    <xf numFmtId="43" fontId="0" fillId="0" borderId="8" xfId="862" applyNumberFormat="1" applyFont="1" applyFill="1" applyBorder="1" applyAlignment="1" applyProtection="1">
      <alignment/>
      <protection/>
    </xf>
    <xf numFmtId="191" fontId="6" fillId="0" borderId="0" xfId="0" applyNumberFormat="1" applyFont="1" applyFill="1" applyAlignment="1">
      <alignment/>
    </xf>
    <xf numFmtId="0" fontId="6" fillId="0" borderId="0" xfId="0" applyFont="1" applyFill="1" applyAlignment="1">
      <alignment horizontal="left" indent="1"/>
    </xf>
    <xf numFmtId="0" fontId="107" fillId="0" borderId="8" xfId="463"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vertical="top" wrapText="1"/>
      <protection/>
    </xf>
    <xf numFmtId="191" fontId="0" fillId="0" borderId="11" xfId="452" applyNumberFormat="1" applyFont="1" applyFill="1" applyBorder="1" applyAlignment="1" applyProtection="1">
      <alignment/>
      <protection/>
    </xf>
    <xf numFmtId="191" fontId="0" fillId="0" borderId="30" xfId="452" applyNumberFormat="1" applyFont="1" applyFill="1" applyBorder="1" applyAlignment="1" applyProtection="1">
      <alignment/>
      <protection/>
    </xf>
    <xf numFmtId="0" fontId="0" fillId="76" borderId="8" xfId="0" applyFont="1" applyFill="1" applyBorder="1" applyAlignment="1">
      <alignment horizontal="left" indent="1"/>
    </xf>
    <xf numFmtId="191" fontId="0" fillId="0" borderId="8" xfId="511" applyNumberFormat="1" applyFont="1" applyFill="1" applyBorder="1" applyAlignment="1">
      <alignment vertical="center"/>
      <protection/>
    </xf>
    <xf numFmtId="0" fontId="14" fillId="0" borderId="25" xfId="463" applyNumberFormat="1" applyFont="1" applyFill="1" applyBorder="1" applyAlignment="1" applyProtection="1">
      <alignment horizontal="center" vertical="center" wrapText="1"/>
      <protection/>
    </xf>
    <xf numFmtId="191" fontId="0" fillId="0" borderId="11" xfId="452" applyNumberFormat="1" applyFont="1" applyFill="1" applyBorder="1" applyAlignment="1" applyProtection="1">
      <alignment/>
      <protection/>
    </xf>
    <xf numFmtId="191" fontId="0" fillId="0" borderId="8" xfId="452" applyNumberFormat="1" applyFont="1" applyFill="1" applyBorder="1" applyAlignment="1" applyProtection="1">
      <alignment/>
      <protection/>
    </xf>
    <xf numFmtId="191" fontId="0" fillId="0" borderId="8" xfId="463" applyNumberFormat="1" applyFont="1" applyFill="1" applyBorder="1" applyAlignment="1" applyProtection="1">
      <alignment/>
      <protection/>
    </xf>
    <xf numFmtId="191" fontId="6" fillId="0" borderId="0" xfId="463" applyNumberFormat="1" applyFont="1" applyFill="1">
      <alignment/>
      <protection/>
    </xf>
    <xf numFmtId="0" fontId="5" fillId="0" borderId="26" xfId="463" applyFont="1" applyFill="1" applyBorder="1" applyAlignment="1" applyProtection="1">
      <alignment horizontal="center" vertical="center" wrapText="1"/>
      <protection/>
    </xf>
    <xf numFmtId="0" fontId="5" fillId="0" borderId="8" xfId="463"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193" fontId="0" fillId="0" borderId="8" xfId="463" applyNumberFormat="1" applyFont="1" applyFill="1" applyBorder="1">
      <alignment/>
      <protection/>
    </xf>
    <xf numFmtId="191" fontId="5" fillId="0" borderId="25" xfId="463" applyNumberFormat="1" applyFont="1" applyFill="1" applyBorder="1" applyAlignment="1" applyProtection="1">
      <alignment/>
      <protection/>
    </xf>
    <xf numFmtId="191" fontId="0" fillId="0" borderId="8" xfId="466" applyNumberFormat="1" applyFill="1" applyBorder="1">
      <alignment/>
      <protection/>
    </xf>
    <xf numFmtId="191" fontId="0" fillId="0" borderId="25" xfId="0" applyNumberFormat="1" applyFont="1" applyFill="1" applyBorder="1" applyAlignment="1">
      <alignment/>
    </xf>
    <xf numFmtId="0" fontId="108" fillId="0" borderId="0" xfId="452" applyFont="1" applyFill="1">
      <alignment/>
      <protection/>
    </xf>
    <xf numFmtId="191" fontId="109" fillId="0" borderId="0" xfId="452" applyNumberFormat="1" applyFont="1" applyFill="1" applyAlignment="1">
      <alignment horizontal="right"/>
      <protection/>
    </xf>
    <xf numFmtId="0" fontId="109" fillId="0" borderId="0" xfId="452" applyFont="1" applyFill="1" applyAlignment="1">
      <alignment horizontal="right"/>
      <protection/>
    </xf>
    <xf numFmtId="0" fontId="102" fillId="0" borderId="0" xfId="0" applyFont="1" applyFill="1" applyAlignment="1">
      <alignment/>
    </xf>
    <xf numFmtId="0" fontId="110" fillId="0" borderId="0" xfId="452" applyFont="1" applyFill="1" applyAlignment="1">
      <alignment vertical="center"/>
      <protection/>
    </xf>
    <xf numFmtId="0" fontId="109" fillId="0" borderId="0" xfId="0" applyFont="1" applyFill="1" applyAlignment="1">
      <alignment horizontal="right"/>
    </xf>
    <xf numFmtId="0" fontId="103" fillId="0" borderId="25" xfId="0" applyFont="1" applyFill="1" applyBorder="1" applyAlignment="1">
      <alignment horizontal="center"/>
    </xf>
    <xf numFmtId="196" fontId="103" fillId="0" borderId="8" xfId="0" applyNumberFormat="1" applyFont="1" applyFill="1" applyBorder="1" applyAlignment="1">
      <alignment horizontal="center" vertical="center" wrapText="1"/>
    </xf>
    <xf numFmtId="0" fontId="103" fillId="0" borderId="8" xfId="0" applyFont="1" applyFill="1" applyBorder="1" applyAlignment="1">
      <alignment/>
    </xf>
    <xf numFmtId="191" fontId="103" fillId="0" borderId="8" xfId="0" applyNumberFormat="1" applyFont="1" applyFill="1" applyBorder="1" applyAlignment="1">
      <alignment/>
    </xf>
    <xf numFmtId="2" fontId="103" fillId="0" borderId="8" xfId="0" applyNumberFormat="1" applyFont="1" applyFill="1" applyBorder="1" applyAlignment="1">
      <alignment/>
    </xf>
    <xf numFmtId="191" fontId="103" fillId="0" borderId="8" xfId="0" applyNumberFormat="1" applyFont="1" applyFill="1" applyBorder="1" applyAlignment="1">
      <alignment horizontal="right"/>
    </xf>
    <xf numFmtId="0" fontId="102" fillId="0" borderId="8" xfId="0" applyFont="1" applyFill="1" applyBorder="1" applyAlignment="1">
      <alignment/>
    </xf>
    <xf numFmtId="191" fontId="102" fillId="0" borderId="8" xfId="0" applyNumberFormat="1" applyFont="1" applyFill="1" applyBorder="1" applyAlignment="1">
      <alignment/>
    </xf>
    <xf numFmtId="195" fontId="102" fillId="0" borderId="8" xfId="0" applyNumberFormat="1" applyFont="1" applyFill="1" applyBorder="1" applyAlignment="1">
      <alignment/>
    </xf>
    <xf numFmtId="2" fontId="102" fillId="0" borderId="8" xfId="0" applyNumberFormat="1" applyFont="1" applyFill="1" applyBorder="1" applyAlignment="1">
      <alignment/>
    </xf>
    <xf numFmtId="0" fontId="103" fillId="0" borderId="8" xfId="0" applyFont="1" applyFill="1" applyBorder="1" applyAlignment="1">
      <alignment/>
    </xf>
    <xf numFmtId="191" fontId="103" fillId="0" borderId="8" xfId="0" applyNumberFormat="1" applyFont="1" applyFill="1" applyBorder="1" applyAlignment="1">
      <alignment/>
    </xf>
    <xf numFmtId="0" fontId="102" fillId="0" borderId="8" xfId="0" applyFont="1" applyFill="1" applyBorder="1" applyAlignment="1">
      <alignment horizontal="left" vertical="top"/>
    </xf>
    <xf numFmtId="0" fontId="103" fillId="0" borderId="8" xfId="0" applyFont="1" applyFill="1" applyBorder="1" applyAlignment="1">
      <alignment horizontal="center" vertical="center"/>
    </xf>
    <xf numFmtId="218" fontId="7" fillId="0" borderId="0" xfId="479" applyNumberFormat="1" applyFont="1" applyFill="1">
      <alignment/>
      <protection/>
    </xf>
    <xf numFmtId="193" fontId="0" fillId="0" borderId="8" xfId="0" applyNumberFormat="1" applyFont="1" applyFill="1" applyBorder="1" applyAlignment="1">
      <alignment horizontal="center" vertical="center"/>
    </xf>
    <xf numFmtId="195" fontId="0" fillId="0" borderId="8" xfId="0" applyNumberFormat="1" applyFont="1" applyFill="1" applyBorder="1" applyAlignment="1">
      <alignment/>
    </xf>
    <xf numFmtId="195" fontId="0" fillId="0" borderId="8" xfId="0" applyNumberFormat="1" applyFont="1" applyFill="1" applyBorder="1" applyAlignment="1">
      <alignment horizontal="right"/>
    </xf>
    <xf numFmtId="0" fontId="0" fillId="0" borderId="0" xfId="0" applyFont="1" applyFill="1" applyAlignment="1">
      <alignment/>
    </xf>
    <xf numFmtId="193" fontId="5" fillId="0" borderId="8" xfId="0" applyNumberFormat="1" applyFont="1" applyFill="1" applyBorder="1" applyAlignment="1">
      <alignment horizontal="center" vertical="center"/>
    </xf>
    <xf numFmtId="191" fontId="5" fillId="0" borderId="8" xfId="0" applyNumberFormat="1" applyFont="1" applyFill="1" applyBorder="1" applyAlignment="1">
      <alignment horizontal="right"/>
    </xf>
    <xf numFmtId="195" fontId="5" fillId="0" borderId="8" xfId="0" applyNumberFormat="1" applyFont="1" applyFill="1" applyBorder="1" applyAlignment="1">
      <alignment/>
    </xf>
    <xf numFmtId="197" fontId="5" fillId="0" borderId="8" xfId="0" applyNumberFormat="1" applyFont="1" applyFill="1" applyBorder="1" applyAlignment="1">
      <alignment horizontal="right"/>
    </xf>
    <xf numFmtId="195" fontId="5" fillId="0" borderId="8" xfId="0" applyNumberFormat="1" applyFont="1" applyFill="1" applyBorder="1" applyAlignment="1">
      <alignment horizontal="right"/>
    </xf>
    <xf numFmtId="0" fontId="5" fillId="0" borderId="0" xfId="0" applyFont="1" applyFill="1" applyAlignment="1">
      <alignment/>
    </xf>
    <xf numFmtId="195" fontId="5" fillId="0" borderId="8" xfId="452" applyNumberFormat="1" applyFont="1" applyFill="1" applyBorder="1" applyAlignment="1">
      <alignment horizontal="right"/>
      <protection/>
    </xf>
    <xf numFmtId="191" fontId="0" fillId="0" borderId="8" xfId="0" applyNumberFormat="1" applyFont="1" applyFill="1" applyBorder="1" applyAlignment="1">
      <alignment/>
    </xf>
    <xf numFmtId="191" fontId="5" fillId="0" borderId="8" xfId="0" applyNumberFormat="1" applyFont="1" applyFill="1" applyBorder="1" applyAlignment="1">
      <alignment/>
    </xf>
    <xf numFmtId="191" fontId="7" fillId="0" borderId="0" xfId="0" applyNumberFormat="1" applyFont="1" applyFill="1" applyAlignment="1">
      <alignment/>
    </xf>
    <xf numFmtId="0" fontId="5" fillId="2" borderId="8" xfId="0" applyFont="1" applyFill="1" applyBorder="1" applyAlignment="1">
      <alignment/>
    </xf>
    <xf numFmtId="195" fontId="5" fillId="2" borderId="8" xfId="0" applyNumberFormat="1" applyFont="1" applyFill="1" applyBorder="1" applyAlignment="1">
      <alignment/>
    </xf>
    <xf numFmtId="0" fontId="78" fillId="2" borderId="0" xfId="0" applyFont="1" applyFill="1" applyAlignment="1">
      <alignment/>
    </xf>
    <xf numFmtId="0" fontId="5" fillId="76" borderId="8" xfId="0" applyFont="1" applyFill="1" applyBorder="1" applyAlignment="1">
      <alignment horizontal="center"/>
    </xf>
    <xf numFmtId="0" fontId="79" fillId="2" borderId="0" xfId="0" applyFont="1" applyFill="1" applyAlignment="1">
      <alignment/>
    </xf>
    <xf numFmtId="191" fontId="7" fillId="76" borderId="0" xfId="463" applyNumberFormat="1" applyFont="1" applyFill="1">
      <alignment/>
      <protection/>
    </xf>
    <xf numFmtId="0" fontId="0" fillId="0" borderId="8" xfId="479" applyNumberFormat="1" applyFont="1" applyFill="1" applyBorder="1" applyAlignment="1" applyProtection="1">
      <alignment horizontal="center" vertical="center" shrinkToFit="1"/>
      <protection/>
    </xf>
    <xf numFmtId="0" fontId="102" fillId="0" borderId="8" xfId="0" applyFont="1" applyFill="1" applyBorder="1" applyAlignment="1">
      <alignment vertical="center" wrapText="1"/>
    </xf>
    <xf numFmtId="0" fontId="102" fillId="0" borderId="8" xfId="0" applyFont="1" applyFill="1" applyBorder="1" applyAlignment="1" applyProtection="1">
      <alignment vertical="center" wrapText="1"/>
      <protection/>
    </xf>
    <xf numFmtId="0" fontId="102" fillId="0" borderId="8" xfId="0" applyFont="1" applyFill="1" applyBorder="1" applyAlignment="1">
      <alignment vertical="center"/>
    </xf>
    <xf numFmtId="195" fontId="0" fillId="0" borderId="8" xfId="0" applyNumberFormat="1" applyFont="1" applyFill="1" applyBorder="1" applyAlignment="1">
      <alignment vertical="center"/>
    </xf>
    <xf numFmtId="0" fontId="0" fillId="0" borderId="0" xfId="0" applyFont="1" applyFill="1" applyAlignment="1">
      <alignment wrapText="1"/>
    </xf>
    <xf numFmtId="0" fontId="0" fillId="0" borderId="0" xfId="0" applyFont="1" applyFill="1" applyAlignment="1">
      <alignment horizontal="center"/>
    </xf>
    <xf numFmtId="0" fontId="0" fillId="0" borderId="0" xfId="0" applyFont="1" applyFill="1" applyAlignment="1">
      <alignment horizontal="right"/>
    </xf>
    <xf numFmtId="195" fontId="5" fillId="0" borderId="8" xfId="0" applyNumberFormat="1" applyFont="1" applyFill="1" applyBorder="1" applyAlignment="1">
      <alignment vertical="center"/>
    </xf>
    <xf numFmtId="195" fontId="0" fillId="0" borderId="0" xfId="0" applyNumberFormat="1" applyFont="1" applyFill="1" applyAlignment="1">
      <alignment/>
    </xf>
    <xf numFmtId="189" fontId="103" fillId="0" borderId="8" xfId="498" applyNumberFormat="1" applyFont="1" applyBorder="1" applyAlignment="1">
      <alignment horizontal="right" vertical="center"/>
      <protection/>
    </xf>
    <xf numFmtId="189" fontId="102" fillId="0" borderId="8" xfId="498" applyNumberFormat="1" applyFont="1" applyBorder="1" applyAlignment="1">
      <alignment horizontal="right" vertical="center"/>
      <protection/>
    </xf>
    <xf numFmtId="191" fontId="0" fillId="76" borderId="8" xfId="0" applyNumberFormat="1" applyFont="1" applyFill="1" applyBorder="1" applyAlignment="1">
      <alignment/>
    </xf>
    <xf numFmtId="191" fontId="0" fillId="76" borderId="8" xfId="0" applyNumberFormat="1" applyFont="1" applyFill="1" applyBorder="1" applyAlignment="1">
      <alignment/>
    </xf>
    <xf numFmtId="195" fontId="0" fillId="76" borderId="8" xfId="0" applyNumberFormat="1" applyFont="1" applyFill="1" applyBorder="1" applyAlignment="1">
      <alignment/>
    </xf>
    <xf numFmtId="191" fontId="102" fillId="76" borderId="25" xfId="836" applyNumberFormat="1" applyFont="1" applyFill="1" applyBorder="1" applyAlignment="1">
      <alignment/>
    </xf>
    <xf numFmtId="191" fontId="5" fillId="76" borderId="8" xfId="0" applyNumberFormat="1" applyFont="1" applyFill="1" applyBorder="1" applyAlignment="1">
      <alignment/>
    </xf>
    <xf numFmtId="195" fontId="5" fillId="76" borderId="8" xfId="0" applyNumberFormat="1" applyFont="1" applyFill="1" applyBorder="1" applyAlignment="1">
      <alignment/>
    </xf>
    <xf numFmtId="0" fontId="5" fillId="76" borderId="8" xfId="463" applyFont="1" applyFill="1" applyBorder="1" applyAlignment="1" applyProtection="1">
      <alignment horizontal="center" vertical="center" wrapText="1"/>
      <protection/>
    </xf>
    <xf numFmtId="0" fontId="5" fillId="0" borderId="31" xfId="463" applyFont="1" applyFill="1" applyBorder="1" applyAlignment="1" applyProtection="1">
      <alignment horizontal="center" vertical="center" wrapText="1"/>
      <protection/>
    </xf>
    <xf numFmtId="0" fontId="5" fillId="0" borderId="32" xfId="463" applyFont="1" applyFill="1" applyBorder="1" applyAlignment="1" applyProtection="1">
      <alignment horizontal="center" vertical="center" wrapText="1"/>
      <protection/>
    </xf>
    <xf numFmtId="0" fontId="103" fillId="0" borderId="8" xfId="0" applyFont="1" applyFill="1" applyBorder="1" applyAlignment="1">
      <alignment horizontal="center" vertical="center" wrapText="1"/>
    </xf>
    <xf numFmtId="194" fontId="5" fillId="0" borderId="8" xfId="0" applyNumberFormat="1" applyFont="1" applyFill="1" applyBorder="1" applyAlignment="1">
      <alignment horizontal="center" vertical="center" wrapText="1"/>
    </xf>
    <xf numFmtId="0" fontId="5" fillId="0" borderId="8" xfId="0" applyNumberFormat="1" applyFont="1" applyFill="1" applyBorder="1" applyAlignment="1" applyProtection="1">
      <alignment horizontal="center" vertical="center" wrapText="1"/>
      <protection/>
    </xf>
    <xf numFmtId="190" fontId="0" fillId="0" borderId="8" xfId="862" applyNumberFormat="1" applyFont="1" applyFill="1" applyBorder="1" applyAlignment="1" applyProtection="1">
      <alignment/>
      <protection/>
    </xf>
    <xf numFmtId="0" fontId="14" fillId="0" borderId="8" xfId="463" applyNumberFormat="1" applyFont="1" applyFill="1" applyBorder="1" applyAlignment="1" applyProtection="1">
      <alignment horizontal="center" vertical="center" wrapText="1"/>
      <protection/>
    </xf>
    <xf numFmtId="192" fontId="7" fillId="0" borderId="0" xfId="479" applyNumberFormat="1" applyFont="1" applyFill="1" applyAlignment="1">
      <alignment shrinkToFit="1"/>
      <protection/>
    </xf>
    <xf numFmtId="0" fontId="0" fillId="0" borderId="8" xfId="479" applyNumberFormat="1" applyFont="1" applyFill="1" applyBorder="1" applyAlignment="1" applyProtection="1">
      <alignment vertical="center" shrinkToFit="1"/>
      <protection/>
    </xf>
    <xf numFmtId="0" fontId="5" fillId="2" borderId="8" xfId="463" applyNumberFormat="1" applyFont="1" applyFill="1" applyBorder="1" applyAlignment="1" applyProtection="1">
      <alignment horizontal="left" vertical="top" wrapText="1"/>
      <protection/>
    </xf>
    <xf numFmtId="191" fontId="5" fillId="0" borderId="8" xfId="463" applyNumberFormat="1" applyFont="1" applyFill="1" applyBorder="1" applyAlignment="1" applyProtection="1">
      <alignment/>
      <protection/>
    </xf>
    <xf numFmtId="195" fontId="5" fillId="0" borderId="8" xfId="463" applyNumberFormat="1" applyFont="1" applyFill="1" applyBorder="1" applyAlignment="1" applyProtection="1">
      <alignment/>
      <protection/>
    </xf>
    <xf numFmtId="0" fontId="79" fillId="76" borderId="0" xfId="463" applyFont="1" applyFill="1">
      <alignment/>
      <protection/>
    </xf>
    <xf numFmtId="0" fontId="2" fillId="0" borderId="0" xfId="452" applyFont="1" applyFill="1">
      <alignment/>
      <protection/>
    </xf>
    <xf numFmtId="0" fontId="5" fillId="0" borderId="31" xfId="463" applyFont="1" applyFill="1" applyBorder="1" applyAlignment="1" applyProtection="1">
      <alignment horizontal="center" vertical="center" wrapText="1"/>
      <protection/>
    </xf>
    <xf numFmtId="0" fontId="5" fillId="0" borderId="25" xfId="452" applyNumberFormat="1" applyFont="1" applyFill="1" applyBorder="1" applyAlignment="1" applyProtection="1">
      <alignment horizontal="center" vertical="center" wrapText="1"/>
      <protection/>
    </xf>
    <xf numFmtId="191" fontId="5" fillId="0" borderId="8" xfId="463" applyNumberFormat="1" applyFont="1" applyFill="1" applyBorder="1" applyAlignment="1" applyProtection="1">
      <alignment/>
      <protection/>
    </xf>
    <xf numFmtId="0" fontId="0" fillId="0" borderId="8" xfId="0" applyFont="1" applyFill="1" applyBorder="1" applyAlignment="1">
      <alignment vertical="center"/>
    </xf>
    <xf numFmtId="0" fontId="7" fillId="0" borderId="0" xfId="452" applyFont="1" applyFill="1">
      <alignment/>
      <protection/>
    </xf>
    <xf numFmtId="0" fontId="0" fillId="0" borderId="8" xfId="0" applyNumberFormat="1" applyFont="1" applyFill="1" applyBorder="1" applyAlignment="1" applyProtection="1">
      <alignment wrapText="1"/>
      <protection/>
    </xf>
    <xf numFmtId="191" fontId="7" fillId="2" borderId="0" xfId="452" applyNumberFormat="1" applyFont="1" applyFill="1">
      <alignment/>
      <protection/>
    </xf>
    <xf numFmtId="189" fontId="102" fillId="76" borderId="8" xfId="0" applyNumberFormat="1" applyFont="1" applyFill="1" applyBorder="1" applyAlignment="1">
      <alignment horizontal="left" vertical="center" wrapText="1"/>
    </xf>
    <xf numFmtId="191" fontId="7" fillId="0" borderId="0" xfId="498" applyNumberFormat="1" applyFont="1">
      <alignment/>
      <protection/>
    </xf>
    <xf numFmtId="191" fontId="0" fillId="0" borderId="31" xfId="452" applyNumberFormat="1" applyFont="1" applyFill="1" applyBorder="1" applyAlignment="1" applyProtection="1">
      <alignment/>
      <protection/>
    </xf>
    <xf numFmtId="0" fontId="11" fillId="0" borderId="0" xfId="0" applyFont="1" applyAlignment="1">
      <alignment horizontal="center"/>
    </xf>
    <xf numFmtId="0" fontId="11" fillId="0" borderId="0" xfId="0" applyFont="1" applyAlignment="1">
      <alignment horizontal="center"/>
    </xf>
    <xf numFmtId="0" fontId="11" fillId="0" borderId="0" xfId="0" applyFont="1" applyAlignment="1">
      <alignment horizontal="center"/>
    </xf>
    <xf numFmtId="0" fontId="16" fillId="0" borderId="0" xfId="0" applyFont="1" applyFill="1" applyAlignment="1">
      <alignment horizontal="center" vertical="center"/>
    </xf>
    <xf numFmtId="0" fontId="16" fillId="0" borderId="0" xfId="0" applyFont="1" applyFill="1" applyAlignment="1">
      <alignment horizontal="center" vertical="center"/>
    </xf>
    <xf numFmtId="0" fontId="3" fillId="76" borderId="0" xfId="463" applyFont="1" applyFill="1" applyAlignment="1">
      <alignment horizontal="center" vertical="center"/>
      <protection/>
    </xf>
    <xf numFmtId="0" fontId="3" fillId="76" borderId="0" xfId="463" applyFont="1" applyFill="1" applyAlignment="1">
      <alignment horizontal="center" vertical="center"/>
      <protection/>
    </xf>
    <xf numFmtId="0" fontId="3" fillId="0" borderId="0" xfId="463" applyFont="1" applyFill="1" applyAlignment="1">
      <alignment horizontal="center" vertical="center"/>
      <protection/>
    </xf>
    <xf numFmtId="0" fontId="3" fillId="0" borderId="0" xfId="463" applyFont="1" applyFill="1" applyAlignment="1">
      <alignment horizontal="center" vertical="center"/>
      <protection/>
    </xf>
    <xf numFmtId="0" fontId="110" fillId="0" borderId="0" xfId="452" applyFont="1" applyFill="1" applyAlignment="1">
      <alignment horizontal="center" vertical="center"/>
      <protection/>
    </xf>
    <xf numFmtId="190" fontId="3" fillId="76" borderId="0" xfId="849" applyNumberFormat="1" applyFont="1" applyFill="1" applyBorder="1" applyAlignment="1">
      <alignment horizontal="center" vertical="center"/>
    </xf>
    <xf numFmtId="190" fontId="3" fillId="76" borderId="0" xfId="849" applyNumberFormat="1" applyFont="1" applyFill="1" applyBorder="1" applyAlignment="1">
      <alignment horizontal="center" vertical="center"/>
    </xf>
    <xf numFmtId="0" fontId="3" fillId="0" borderId="0" xfId="479" applyFont="1" applyFill="1" applyAlignment="1">
      <alignment horizontal="center" vertical="center"/>
      <protection/>
    </xf>
    <xf numFmtId="0" fontId="3" fillId="0" borderId="0" xfId="479" applyFont="1" applyFill="1" applyAlignment="1">
      <alignment horizontal="center" vertical="center"/>
      <protection/>
    </xf>
    <xf numFmtId="0" fontId="0" fillId="0" borderId="25" xfId="479" applyNumberFormat="1" applyFont="1" applyFill="1" applyBorder="1" applyAlignment="1" applyProtection="1">
      <alignment horizontal="center" vertical="center" shrinkToFit="1"/>
      <protection/>
    </xf>
    <xf numFmtId="0" fontId="0" fillId="0" borderId="4" xfId="479" applyNumberFormat="1" applyFont="1" applyFill="1" applyBorder="1" applyAlignment="1" applyProtection="1">
      <alignment horizontal="center" vertical="center" shrinkToFit="1"/>
      <protection/>
    </xf>
    <xf numFmtId="0" fontId="0" fillId="0" borderId="31" xfId="479" applyNumberFormat="1" applyFont="1" applyFill="1" applyBorder="1" applyAlignment="1" applyProtection="1">
      <alignment horizontal="center" vertical="center" shrinkToFit="1"/>
      <protection/>
    </xf>
    <xf numFmtId="0" fontId="0" fillId="0" borderId="33" xfId="479" applyNumberFormat="1" applyFont="1" applyFill="1" applyBorder="1" applyAlignment="1" applyProtection="1">
      <alignment horizontal="center" vertical="center" shrinkToFit="1"/>
      <protection/>
    </xf>
    <xf numFmtId="0" fontId="6" fillId="0" borderId="31" xfId="479" applyFont="1" applyFill="1" applyBorder="1" applyAlignment="1">
      <alignment horizontal="center" vertical="center" shrinkToFit="1"/>
      <protection/>
    </xf>
    <xf numFmtId="0" fontId="7" fillId="0" borderId="33" xfId="479" applyFont="1" applyFill="1" applyBorder="1" applyAlignment="1">
      <alignment horizontal="center" vertical="center" shrinkToFit="1"/>
      <protection/>
    </xf>
    <xf numFmtId="0" fontId="11" fillId="0" borderId="0" xfId="491" applyFont="1" applyAlignment="1">
      <alignment horizontal="center"/>
      <protection/>
    </xf>
    <xf numFmtId="0" fontId="11" fillId="0" borderId="0" xfId="491" applyFont="1" applyAlignment="1">
      <alignment horizontal="center"/>
      <protection/>
    </xf>
    <xf numFmtId="0" fontId="11" fillId="0" borderId="0" xfId="491" applyFont="1" applyAlignment="1">
      <alignment horizontal="center"/>
      <protection/>
    </xf>
    <xf numFmtId="0" fontId="3" fillId="76" borderId="0" xfId="0" applyFont="1" applyFill="1" applyAlignment="1">
      <alignment horizontal="center" vertical="center"/>
    </xf>
    <xf numFmtId="0" fontId="3" fillId="76"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76" borderId="0" xfId="463" applyFont="1" applyFill="1" applyAlignment="1">
      <alignment horizontal="center" vertical="center"/>
      <protection/>
    </xf>
    <xf numFmtId="0" fontId="3" fillId="0" borderId="0" xfId="479" applyFont="1" applyFill="1" applyAlignment="1">
      <alignment horizontal="center" vertical="center"/>
      <protection/>
    </xf>
    <xf numFmtId="0" fontId="0" fillId="0" borderId="25" xfId="479" applyNumberFormat="1" applyFont="1" applyFill="1" applyBorder="1" applyAlignment="1" applyProtection="1">
      <alignment horizontal="center" vertical="center" shrinkToFit="1"/>
      <protection/>
    </xf>
    <xf numFmtId="0" fontId="0" fillId="0" borderId="4" xfId="479" applyNumberFormat="1" applyFont="1" applyFill="1" applyBorder="1" applyAlignment="1" applyProtection="1">
      <alignment horizontal="center" vertical="center" shrinkToFit="1"/>
      <protection/>
    </xf>
    <xf numFmtId="0" fontId="0" fillId="0" borderId="31" xfId="479" applyNumberFormat="1" applyFont="1" applyFill="1" applyBorder="1" applyAlignment="1" applyProtection="1">
      <alignment horizontal="center" vertical="center" shrinkToFit="1"/>
      <protection/>
    </xf>
    <xf numFmtId="0" fontId="0" fillId="0" borderId="33" xfId="479" applyNumberFormat="1" applyFont="1" applyFill="1" applyBorder="1" applyAlignment="1" applyProtection="1">
      <alignment horizontal="center" vertical="center" shrinkToFit="1"/>
      <protection/>
    </xf>
    <xf numFmtId="0" fontId="6" fillId="0" borderId="31" xfId="479" applyFont="1" applyFill="1" applyBorder="1" applyAlignment="1">
      <alignment horizontal="center" vertical="center" shrinkToFit="1"/>
      <protection/>
    </xf>
    <xf numFmtId="0" fontId="103" fillId="0" borderId="8" xfId="0" applyNumberFormat="1" applyFont="1" applyFill="1" applyBorder="1" applyAlignment="1" applyProtection="1">
      <alignment horizontal="center" vertical="center" wrapText="1"/>
      <protection/>
    </xf>
    <xf numFmtId="0" fontId="3" fillId="0" borderId="0" xfId="479" applyFont="1" applyFill="1" applyAlignment="1">
      <alignment horizontal="center" vertical="center"/>
      <protection/>
    </xf>
    <xf numFmtId="0" fontId="5" fillId="0" borderId="2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33" xfId="0"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190" fontId="5" fillId="0" borderId="31" xfId="849" applyNumberFormat="1" applyFont="1" applyFill="1" applyBorder="1" applyAlignment="1">
      <alignment horizontal="center" vertical="center"/>
    </xf>
    <xf numFmtId="190" fontId="5" fillId="0" borderId="33" xfId="849" applyNumberFormat="1" applyFont="1" applyFill="1" applyBorder="1" applyAlignment="1">
      <alignment horizontal="center" vertical="center"/>
    </xf>
    <xf numFmtId="0" fontId="111" fillId="0" borderId="0" xfId="513" applyFont="1" applyAlignment="1">
      <alignment horizontal="center" vertical="center"/>
      <protection/>
    </xf>
    <xf numFmtId="0" fontId="3" fillId="0" borderId="0" xfId="513" applyFont="1" applyAlignment="1">
      <alignment horizontal="center" vertical="center"/>
      <protection/>
    </xf>
    <xf numFmtId="0" fontId="3" fillId="0" borderId="0" xfId="513" applyFont="1" applyAlignment="1">
      <alignment horizontal="center" vertical="center"/>
      <protection/>
    </xf>
    <xf numFmtId="0" fontId="0" fillId="0" borderId="27" xfId="479" applyNumberFormat="1" applyFont="1" applyFill="1" applyBorder="1" applyAlignment="1" applyProtection="1">
      <alignment horizontal="center" vertical="center" shrinkToFit="1"/>
      <protection/>
    </xf>
    <xf numFmtId="0" fontId="17"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8" fillId="0" borderId="8" xfId="0" applyFont="1" applyFill="1" applyBorder="1" applyAlignment="1">
      <alignment horizontal="center" vertical="center"/>
    </xf>
    <xf numFmtId="0" fontId="82" fillId="0" borderId="0" xfId="512" applyFont="1" applyFill="1" applyAlignment="1">
      <alignment horizontal="center" vertical="top"/>
      <protection/>
    </xf>
  </cellXfs>
  <cellStyles count="889">
    <cellStyle name="Normal" xfId="0"/>
    <cellStyle name="?鹎%U龡&amp;H齲_x0001_C铣_x0014__x0007__x0001__x0001_" xfId="15"/>
    <cellStyle name="_ET_STYLE_NoName_00_" xfId="16"/>
    <cellStyle name="20% - Accent1" xfId="17"/>
    <cellStyle name="20% - Accent2" xfId="18"/>
    <cellStyle name="20% - Accent3" xfId="19"/>
    <cellStyle name="20% - Accent4" xfId="20"/>
    <cellStyle name="20% - Accent5" xfId="21"/>
    <cellStyle name="20% - Accent6" xfId="22"/>
    <cellStyle name="20% - 强调文字颜色 1" xfId="23"/>
    <cellStyle name="20% - 强调文字颜色 1 2" xfId="24"/>
    <cellStyle name="20% - 强调文字颜色 2" xfId="25"/>
    <cellStyle name="20% - 强调文字颜色 2 2" xfId="26"/>
    <cellStyle name="20% - 强调文字颜色 3" xfId="27"/>
    <cellStyle name="20% - 强调文字颜色 3 2" xfId="28"/>
    <cellStyle name="20% - 强调文字颜色 4" xfId="29"/>
    <cellStyle name="20% - 强调文字颜色 4 2" xfId="30"/>
    <cellStyle name="20% - 强调文字颜色 5" xfId="31"/>
    <cellStyle name="20% - 强调文字颜色 5 2" xfId="32"/>
    <cellStyle name="20% - 强调文字颜色 6" xfId="33"/>
    <cellStyle name="20% - 强调文字颜色 6 2" xfId="34"/>
    <cellStyle name="40% - Accent1" xfId="35"/>
    <cellStyle name="40% - Accent2" xfId="36"/>
    <cellStyle name="40% - Accent3" xfId="37"/>
    <cellStyle name="40% - Accent4" xfId="38"/>
    <cellStyle name="40% - Accent5" xfId="39"/>
    <cellStyle name="40% - Accent6" xfId="40"/>
    <cellStyle name="40% - 强调文字颜色 1" xfId="41"/>
    <cellStyle name="40% - 强调文字颜色 1 2" xfId="42"/>
    <cellStyle name="40% - 强调文字颜色 2" xfId="43"/>
    <cellStyle name="40% - 强调文字颜色 2 2" xfId="44"/>
    <cellStyle name="40% - 强调文字颜色 3" xfId="45"/>
    <cellStyle name="40% - 强调文字颜色 3 2" xfId="46"/>
    <cellStyle name="40% - 强调文字颜色 4" xfId="47"/>
    <cellStyle name="40% - 强调文字颜色 4 2" xfId="48"/>
    <cellStyle name="40% - 强调文字颜色 5" xfId="49"/>
    <cellStyle name="40% - 强调文字颜色 5 2" xfId="50"/>
    <cellStyle name="40% - 强调文字颜色 6" xfId="51"/>
    <cellStyle name="40% - 强调文字颜色 6 2" xfId="52"/>
    <cellStyle name="60% - Accent1" xfId="53"/>
    <cellStyle name="60% - Accent2" xfId="54"/>
    <cellStyle name="60% - Accent3" xfId="55"/>
    <cellStyle name="60% - Accent4" xfId="56"/>
    <cellStyle name="60% - Accent5" xfId="57"/>
    <cellStyle name="60% - Accent6" xfId="58"/>
    <cellStyle name="60% - 强调文字颜色 1" xfId="59"/>
    <cellStyle name="60% - 强调文字颜色 1 2" xfId="60"/>
    <cellStyle name="60% - 强调文字颜色 2" xfId="61"/>
    <cellStyle name="60% - 强调文字颜色 2 2" xfId="62"/>
    <cellStyle name="60% - 强调文字颜色 3" xfId="63"/>
    <cellStyle name="60% - 强调文字颜色 3 2" xfId="64"/>
    <cellStyle name="60% - 强调文字颜色 4" xfId="65"/>
    <cellStyle name="60% - 强调文字颜色 4 2" xfId="66"/>
    <cellStyle name="60% - 强调文字颜色 5" xfId="67"/>
    <cellStyle name="60% - 强调文字颜色 5 2" xfId="68"/>
    <cellStyle name="60% - 强调文字颜色 6" xfId="69"/>
    <cellStyle name="60% - 强调文字颜色 6 2" xfId="70"/>
    <cellStyle name="Accent1" xfId="71"/>
    <cellStyle name="Accent1 - 20%" xfId="72"/>
    <cellStyle name="Accent1 - 40%" xfId="73"/>
    <cellStyle name="Accent1 - 60%" xfId="74"/>
    <cellStyle name="Accent1_2006年33甘肃" xfId="75"/>
    <cellStyle name="Accent2" xfId="76"/>
    <cellStyle name="Accent2 - 20%" xfId="77"/>
    <cellStyle name="Accent2 - 40%" xfId="78"/>
    <cellStyle name="Accent2 - 60%" xfId="79"/>
    <cellStyle name="Accent2_2006年33甘肃" xfId="80"/>
    <cellStyle name="Accent3" xfId="81"/>
    <cellStyle name="Accent3 - 20%" xfId="82"/>
    <cellStyle name="Accent3 - 40%" xfId="83"/>
    <cellStyle name="Accent3 - 60%" xfId="84"/>
    <cellStyle name="Accent3_2006年33甘肃" xfId="85"/>
    <cellStyle name="Accent4" xfId="86"/>
    <cellStyle name="Accent4 - 20%" xfId="87"/>
    <cellStyle name="Accent4 - 40%" xfId="88"/>
    <cellStyle name="Accent4 - 60%" xfId="89"/>
    <cellStyle name="Accent5" xfId="90"/>
    <cellStyle name="Accent5 - 20%" xfId="91"/>
    <cellStyle name="Accent5 - 40%" xfId="92"/>
    <cellStyle name="Accent5 - 60%" xfId="93"/>
    <cellStyle name="Accent6" xfId="94"/>
    <cellStyle name="Accent6 - 20%" xfId="95"/>
    <cellStyle name="Accent6 - 40%" xfId="96"/>
    <cellStyle name="Accent6 - 60%" xfId="97"/>
    <cellStyle name="Accent6_2006年33甘肃" xfId="98"/>
    <cellStyle name="Bad" xfId="99"/>
    <cellStyle name="Calc Currency (0)" xfId="100"/>
    <cellStyle name="Calculation" xfId="101"/>
    <cellStyle name="Check Cell" xfId="102"/>
    <cellStyle name="ColLevel_0" xfId="103"/>
    <cellStyle name="Comma [0]" xfId="104"/>
    <cellStyle name="comma zerodec" xfId="105"/>
    <cellStyle name="Comma_1995" xfId="106"/>
    <cellStyle name="Currency [0]" xfId="107"/>
    <cellStyle name="Currency_1995" xfId="108"/>
    <cellStyle name="Currency1" xfId="109"/>
    <cellStyle name="Date" xfId="110"/>
    <cellStyle name="Dollar (zero dec)" xfId="111"/>
    <cellStyle name="Explanatory Text" xfId="112"/>
    <cellStyle name="Fixed" xfId="113"/>
    <cellStyle name="Good" xfId="114"/>
    <cellStyle name="Grey" xfId="115"/>
    <cellStyle name="Header1" xfId="116"/>
    <cellStyle name="Header2" xfId="117"/>
    <cellStyle name="Heading 1" xfId="118"/>
    <cellStyle name="Heading 2" xfId="119"/>
    <cellStyle name="Heading 3" xfId="120"/>
    <cellStyle name="Heading 4" xfId="121"/>
    <cellStyle name="HEADING1" xfId="122"/>
    <cellStyle name="HEADING2" xfId="123"/>
    <cellStyle name="Input" xfId="124"/>
    <cellStyle name="Input [yellow]" xfId="125"/>
    <cellStyle name="Input_20121229 提供执行转移支付" xfId="126"/>
    <cellStyle name="Linked Cell" xfId="127"/>
    <cellStyle name="Neutral" xfId="128"/>
    <cellStyle name="no dec" xfId="129"/>
    <cellStyle name="Norma,_laroux_4_营业在建 (2)_E21" xfId="130"/>
    <cellStyle name="Normal - Style1" xfId="131"/>
    <cellStyle name="Normal_#10-Headcount" xfId="132"/>
    <cellStyle name="Note" xfId="133"/>
    <cellStyle name="Output" xfId="134"/>
    <cellStyle name="Percent [2]" xfId="135"/>
    <cellStyle name="Percent_laroux" xfId="136"/>
    <cellStyle name="RowLevel_0" xfId="137"/>
    <cellStyle name="Title" xfId="138"/>
    <cellStyle name="Total" xfId="139"/>
    <cellStyle name="Warning Text" xfId="140"/>
    <cellStyle name="Percent" xfId="141"/>
    <cellStyle name="百分比 2" xfId="142"/>
    <cellStyle name="百分比 2 2" xfId="143"/>
    <cellStyle name="百分比 3" xfId="144"/>
    <cellStyle name="百分比 4" xfId="145"/>
    <cellStyle name="百分比 5" xfId="146"/>
    <cellStyle name="标题" xfId="147"/>
    <cellStyle name="标题 1" xfId="148"/>
    <cellStyle name="标题 1 2" xfId="149"/>
    <cellStyle name="标题 2" xfId="150"/>
    <cellStyle name="标题 2 2" xfId="151"/>
    <cellStyle name="标题 3" xfId="152"/>
    <cellStyle name="标题 3 2" xfId="153"/>
    <cellStyle name="标题 4" xfId="154"/>
    <cellStyle name="标题 4 2" xfId="155"/>
    <cellStyle name="标题 5" xfId="156"/>
    <cellStyle name="表标题" xfId="157"/>
    <cellStyle name="差" xfId="158"/>
    <cellStyle name="差 2" xfId="159"/>
    <cellStyle name="差_00省级(打印)" xfId="160"/>
    <cellStyle name="差_03昭通" xfId="161"/>
    <cellStyle name="差_0502通海县" xfId="162"/>
    <cellStyle name="差_05潍坊" xfId="163"/>
    <cellStyle name="差_0605石屏县" xfId="164"/>
    <cellStyle name="差_0605石屏县_财力性转移支付2010年预算参考数" xfId="165"/>
    <cellStyle name="差_07临沂" xfId="166"/>
    <cellStyle name="差_09黑龙江" xfId="167"/>
    <cellStyle name="差_09黑龙江_财力性转移支付2010年预算参考数" xfId="168"/>
    <cellStyle name="差_1" xfId="169"/>
    <cellStyle name="差_1_财力性转移支付2010年预算参考数" xfId="170"/>
    <cellStyle name="差_1110洱源县" xfId="171"/>
    <cellStyle name="差_1110洱源县_财力性转移支付2010年预算参考数" xfId="172"/>
    <cellStyle name="差_11大理" xfId="173"/>
    <cellStyle name="差_11大理_财力性转移支付2010年预算参考数" xfId="174"/>
    <cellStyle name="差_12滨州" xfId="175"/>
    <cellStyle name="差_12滨州_财力性转移支付2010年预算参考数" xfId="176"/>
    <cellStyle name="差_14安徽" xfId="177"/>
    <cellStyle name="差_14安徽_财力性转移支付2010年预算参考数" xfId="178"/>
    <cellStyle name="差_2" xfId="179"/>
    <cellStyle name="差_2_财力性转移支付2010年预算参考数" xfId="180"/>
    <cellStyle name="差_2006年22湖南" xfId="181"/>
    <cellStyle name="差_2006年22湖南_财力性转移支付2010年预算参考数" xfId="182"/>
    <cellStyle name="差_2006年27重庆" xfId="183"/>
    <cellStyle name="差_2006年27重庆_财力性转移支付2010年预算参考数" xfId="184"/>
    <cellStyle name="差_2006年28四川" xfId="185"/>
    <cellStyle name="差_2006年28四川_财力性转移支付2010年预算参考数" xfId="186"/>
    <cellStyle name="差_2006年30云南" xfId="187"/>
    <cellStyle name="差_2006年33甘肃" xfId="188"/>
    <cellStyle name="差_2006年34青海" xfId="189"/>
    <cellStyle name="差_2006年34青海_财力性转移支付2010年预算参考数" xfId="190"/>
    <cellStyle name="差_2006年全省财力计算表（中央、决算）" xfId="191"/>
    <cellStyle name="差_2006年水利统计指标统计表" xfId="192"/>
    <cellStyle name="差_2006年水利统计指标统计表_财力性转移支付2010年预算参考数" xfId="193"/>
    <cellStyle name="差_2007年收支情况及2008年收支预计表(汇总表)" xfId="194"/>
    <cellStyle name="差_2007年收支情况及2008年收支预计表(汇总表)_财力性转移支付2010年预算参考数" xfId="195"/>
    <cellStyle name="差_2007年一般预算支出剔除" xfId="196"/>
    <cellStyle name="差_2007年一般预算支出剔除_财力性转移支付2010年预算参考数" xfId="197"/>
    <cellStyle name="差_2007一般预算支出口径剔除表" xfId="198"/>
    <cellStyle name="差_2007一般预算支出口径剔除表_财力性转移支付2010年预算参考数" xfId="199"/>
    <cellStyle name="差_2008计算资料（8月5）" xfId="200"/>
    <cellStyle name="差_2008年全省汇总收支计算表" xfId="201"/>
    <cellStyle name="差_2008年全省汇总收支计算表_财力性转移支付2010年预算参考数" xfId="202"/>
    <cellStyle name="差_2008年一般预算支出预计" xfId="203"/>
    <cellStyle name="差_2008年预计支出与2007年对比" xfId="204"/>
    <cellStyle name="差_2008年支出核定" xfId="205"/>
    <cellStyle name="差_2008年支出调整" xfId="206"/>
    <cellStyle name="差_2008年支出调整_财力性转移支付2010年预算参考数" xfId="207"/>
    <cellStyle name="差_2015年社会保险基金预算草案表样（报人大）" xfId="208"/>
    <cellStyle name="差_2016年科目0114" xfId="209"/>
    <cellStyle name="差_2016人代会附表（2015-9-11）（姚局）-财经委" xfId="210"/>
    <cellStyle name="差_20河南" xfId="211"/>
    <cellStyle name="差_20河南_财力性转移支付2010年预算参考数" xfId="212"/>
    <cellStyle name="差_22湖南" xfId="213"/>
    <cellStyle name="差_22湖南_财力性转移支付2010年预算参考数" xfId="214"/>
    <cellStyle name="差_27重庆" xfId="215"/>
    <cellStyle name="差_27重庆_财力性转移支付2010年预算参考数" xfId="216"/>
    <cellStyle name="差_28四川" xfId="217"/>
    <cellStyle name="差_28四川_财力性转移支付2010年预算参考数" xfId="218"/>
    <cellStyle name="差_30云南" xfId="219"/>
    <cellStyle name="差_30云南_1" xfId="220"/>
    <cellStyle name="差_30云南_1_财力性转移支付2010年预算参考数" xfId="221"/>
    <cellStyle name="差_33甘肃" xfId="222"/>
    <cellStyle name="差_34青海" xfId="223"/>
    <cellStyle name="差_34青海_1" xfId="224"/>
    <cellStyle name="差_34青海_1_财力性转移支付2010年预算参考数" xfId="225"/>
    <cellStyle name="差_34青海_财力性转移支付2010年预算参考数" xfId="226"/>
    <cellStyle name="差_530623_2006年县级财政报表附表" xfId="227"/>
    <cellStyle name="差_530629_2006年县级财政报表附表" xfId="228"/>
    <cellStyle name="差_5334_2006年迪庆县级财政报表附表" xfId="229"/>
    <cellStyle name="差_Book1" xfId="230"/>
    <cellStyle name="差_Book1_财力性转移支付2010年预算参考数" xfId="231"/>
    <cellStyle name="差_Book2" xfId="232"/>
    <cellStyle name="差_Book2_财力性转移支付2010年预算参考数" xfId="233"/>
    <cellStyle name="差_gdp" xfId="234"/>
    <cellStyle name="差_M01-2(州市补助收入)" xfId="235"/>
    <cellStyle name="差_安徽 缺口县区测算(地方填报)1" xfId="236"/>
    <cellStyle name="差_安徽 缺口县区测算(地方填报)1_财力性转移支付2010年预算参考数" xfId="237"/>
    <cellStyle name="差_宝坻区" xfId="238"/>
    <cellStyle name="差_报表" xfId="239"/>
    <cellStyle name="差_表二--电子版" xfId="240"/>
    <cellStyle name="差_不含人员经费系数" xfId="241"/>
    <cellStyle name="差_不含人员经费系数_财力性转移支付2010年预算参考数" xfId="242"/>
    <cellStyle name="差_财政供养人员" xfId="243"/>
    <cellStyle name="差_财政供养人员_财力性转移支付2010年预算参考数" xfId="244"/>
    <cellStyle name="差_测算结果" xfId="245"/>
    <cellStyle name="差_测算结果_财力性转移支付2010年预算参考数" xfId="246"/>
    <cellStyle name="差_测算结果汇总" xfId="247"/>
    <cellStyle name="差_测算结果汇总_财力性转移支付2010年预算参考数" xfId="248"/>
    <cellStyle name="差_成本差异系数" xfId="249"/>
    <cellStyle name="差_成本差异系数（含人口规模）" xfId="250"/>
    <cellStyle name="差_成本差异系数（含人口规模）_财力性转移支付2010年预算参考数" xfId="251"/>
    <cellStyle name="差_成本差异系数_财力性转移支付2010年预算参考数" xfId="252"/>
    <cellStyle name="差_城建部门" xfId="253"/>
    <cellStyle name="差_第五部分(才淼、饶永宏）" xfId="254"/>
    <cellStyle name="差_第一部分：综合全" xfId="255"/>
    <cellStyle name="差_分析缺口率" xfId="256"/>
    <cellStyle name="差_分析缺口率_财力性转移支付2010年预算参考数" xfId="257"/>
    <cellStyle name="差_分县成本差异系数" xfId="258"/>
    <cellStyle name="差_分县成本差异系数_不含人员经费系数" xfId="259"/>
    <cellStyle name="差_分县成本差异系数_不含人员经费系数_财力性转移支付2010年预算参考数" xfId="260"/>
    <cellStyle name="差_分县成本差异系数_财力性转移支付2010年预算参考数" xfId="261"/>
    <cellStyle name="差_分县成本差异系数_民生政策最低支出需求" xfId="262"/>
    <cellStyle name="差_分县成本差异系数_民生政策最低支出需求_财力性转移支付2010年预算参考数" xfId="263"/>
    <cellStyle name="差_附表" xfId="264"/>
    <cellStyle name="差_附表_财力性转移支付2010年预算参考数" xfId="265"/>
    <cellStyle name="差_行政(燃修费)" xfId="266"/>
    <cellStyle name="差_行政(燃修费)_不含人员经费系数" xfId="267"/>
    <cellStyle name="差_行政(燃修费)_不含人员经费系数_财力性转移支付2010年预算参考数" xfId="268"/>
    <cellStyle name="差_行政(燃修费)_财力性转移支付2010年预算参考数" xfId="269"/>
    <cellStyle name="差_行政(燃修费)_民生政策最低支出需求" xfId="270"/>
    <cellStyle name="差_行政(燃修费)_民生政策最低支出需求_财力性转移支付2010年预算参考数" xfId="271"/>
    <cellStyle name="差_行政(燃修费)_县市旗测算-新科目（含人口规模效应）" xfId="272"/>
    <cellStyle name="差_行政(燃修费)_县市旗测算-新科目（含人口规模效应）_财力性转移支付2010年预算参考数" xfId="273"/>
    <cellStyle name="差_行政（人员）" xfId="274"/>
    <cellStyle name="差_行政（人员）_不含人员经费系数" xfId="275"/>
    <cellStyle name="差_行政（人员）_不含人员经费系数_财力性转移支付2010年预算参考数" xfId="276"/>
    <cellStyle name="差_行政（人员）_财力性转移支付2010年预算参考数" xfId="277"/>
    <cellStyle name="差_行政（人员）_民生政策最低支出需求" xfId="278"/>
    <cellStyle name="差_行政（人员）_民生政策最低支出需求_财力性转移支付2010年预算参考数" xfId="279"/>
    <cellStyle name="差_行政（人员）_县市旗测算-新科目（含人口规模效应）" xfId="280"/>
    <cellStyle name="差_行政（人员）_县市旗测算-新科目（含人口规模效应）_财力性转移支付2010年预算参考数" xfId="281"/>
    <cellStyle name="差_行政公检法测算" xfId="282"/>
    <cellStyle name="差_行政公检法测算_不含人员经费系数" xfId="283"/>
    <cellStyle name="差_行政公检法测算_不含人员经费系数_财力性转移支付2010年预算参考数" xfId="284"/>
    <cellStyle name="差_行政公检法测算_财力性转移支付2010年预算参考数" xfId="285"/>
    <cellStyle name="差_行政公检法测算_民生政策最低支出需求" xfId="286"/>
    <cellStyle name="差_行政公检法测算_民生政策最低支出需求_财力性转移支付2010年预算参考数" xfId="287"/>
    <cellStyle name="差_行政公检法测算_县市旗测算-新科目（含人口规模效应）" xfId="288"/>
    <cellStyle name="差_行政公检法测算_县市旗测算-新科目（含人口规模效应）_财力性转移支付2010年预算参考数" xfId="289"/>
    <cellStyle name="差_河南 缺口县区测算(地方填报)" xfId="290"/>
    <cellStyle name="差_河南 缺口县区测算(地方填报)_财力性转移支付2010年预算参考数" xfId="291"/>
    <cellStyle name="差_河南 缺口县区测算(地方填报白)" xfId="292"/>
    <cellStyle name="差_河南 缺口县区测算(地方填报白)_财力性转移支付2010年预算参考数" xfId="293"/>
    <cellStyle name="差_核定人数对比" xfId="294"/>
    <cellStyle name="差_核定人数对比_财力性转移支付2010年预算参考数" xfId="295"/>
    <cellStyle name="差_核定人数下发表" xfId="296"/>
    <cellStyle name="差_核定人数下发表_财力性转移支付2010年预算参考数" xfId="297"/>
    <cellStyle name="差_汇总" xfId="298"/>
    <cellStyle name="差_汇总_财力性转移支付2010年预算参考数" xfId="299"/>
    <cellStyle name="差_汇总表" xfId="300"/>
    <cellStyle name="差_汇总表_财力性转移支付2010年预算参考数" xfId="301"/>
    <cellStyle name="差_汇总表4" xfId="302"/>
    <cellStyle name="差_汇总表4_财力性转移支付2010年预算参考数" xfId="303"/>
    <cellStyle name="差_汇总表提前告知区县" xfId="304"/>
    <cellStyle name="差_汇总-县级财政报表附表" xfId="305"/>
    <cellStyle name="差_检验表" xfId="306"/>
    <cellStyle name="差_检验表（调整后）" xfId="307"/>
    <cellStyle name="差_教育(按照总人口测算）—20080416" xfId="308"/>
    <cellStyle name="差_教育(按照总人口测算）—20080416_不含人员经费系数" xfId="309"/>
    <cellStyle name="差_教育(按照总人口测算）—20080416_不含人员经费系数_财力性转移支付2010年预算参考数" xfId="310"/>
    <cellStyle name="差_教育(按照总人口测算）—20080416_财力性转移支付2010年预算参考数" xfId="311"/>
    <cellStyle name="差_教育(按照总人口测算）—20080416_民生政策最低支出需求" xfId="312"/>
    <cellStyle name="差_教育(按照总人口测算）—20080416_民生政策最低支出需求_财力性转移支付2010年预算参考数" xfId="313"/>
    <cellStyle name="差_教育(按照总人口测算）—20080416_县市旗测算-新科目（含人口规模效应）" xfId="314"/>
    <cellStyle name="差_教育(按照总人口测算）—20080416_县市旗测算-新科目（含人口规模效应）_财力性转移支付2010年预算参考数" xfId="315"/>
    <cellStyle name="差_丽江汇总" xfId="316"/>
    <cellStyle name="差_民生政策最低支出需求" xfId="317"/>
    <cellStyle name="差_民生政策最低支出需求_财力性转移支付2010年预算参考数" xfId="318"/>
    <cellStyle name="差_农林水和城市维护标准支出20080505－县区合计" xfId="319"/>
    <cellStyle name="差_农林水和城市维护标准支出20080505－县区合计_不含人员经费系数" xfId="320"/>
    <cellStyle name="差_农林水和城市维护标准支出20080505－县区合计_不含人员经费系数_财力性转移支付2010年预算参考数" xfId="321"/>
    <cellStyle name="差_农林水和城市维护标准支出20080505－县区合计_财力性转移支付2010年预算参考数" xfId="322"/>
    <cellStyle name="差_农林水和城市维护标准支出20080505－县区合计_民生政策最低支出需求" xfId="323"/>
    <cellStyle name="差_农林水和城市维护标准支出20080505－县区合计_民生政策最低支出需求_财力性转移支付2010年预算参考数" xfId="324"/>
    <cellStyle name="差_农林水和城市维护标准支出20080505－县区合计_县市旗测算-新科目（含人口规模效应）" xfId="325"/>
    <cellStyle name="差_农林水和城市维护标准支出20080505－县区合计_县市旗测算-新科目（含人口规模效应）_财力性转移支付2010年预算参考数" xfId="326"/>
    <cellStyle name="差_平邑" xfId="327"/>
    <cellStyle name="差_平邑_财力性转移支付2010年预算参考数" xfId="328"/>
    <cellStyle name="差_其他部门(按照总人口测算）—20080416" xfId="329"/>
    <cellStyle name="差_其他部门(按照总人口测算）—20080416_不含人员经费系数" xfId="330"/>
    <cellStyle name="差_其他部门(按照总人口测算）—20080416_不含人员经费系数_财力性转移支付2010年预算参考数" xfId="331"/>
    <cellStyle name="差_其他部门(按照总人口测算）—20080416_财力性转移支付2010年预算参考数" xfId="332"/>
    <cellStyle name="差_其他部门(按照总人口测算）—20080416_民生政策最低支出需求" xfId="333"/>
    <cellStyle name="差_其他部门(按照总人口测算）—20080416_民生政策最低支出需求_财力性转移支付2010年预算参考数" xfId="334"/>
    <cellStyle name="差_其他部门(按照总人口测算）—20080416_县市旗测算-新科目（含人口规模效应）" xfId="335"/>
    <cellStyle name="差_其他部门(按照总人口测算）—20080416_县市旗测算-新科目（含人口规模效应）_财力性转移支付2010年预算参考数" xfId="336"/>
    <cellStyle name="差_青海 缺口县区测算(地方填报)" xfId="337"/>
    <cellStyle name="差_青海 缺口县区测算(地方填报)_财力性转移支付2010年预算参考数" xfId="338"/>
    <cellStyle name="差_缺口县区测算" xfId="339"/>
    <cellStyle name="差_缺口县区测算（11.13）" xfId="340"/>
    <cellStyle name="差_缺口县区测算（11.13）_财力性转移支付2010年预算参考数" xfId="341"/>
    <cellStyle name="差_缺口县区测算(按2007支出增长25%测算)" xfId="342"/>
    <cellStyle name="差_缺口县区测算(按2007支出增长25%测算)_财力性转移支付2010年预算参考数" xfId="343"/>
    <cellStyle name="差_缺口县区测算(按核定人数)" xfId="344"/>
    <cellStyle name="差_缺口县区测算(按核定人数)_财力性转移支付2010年预算参考数" xfId="345"/>
    <cellStyle name="差_缺口县区测算(财政部标准)" xfId="346"/>
    <cellStyle name="差_缺口县区测算(财政部标准)_财力性转移支付2010年预算参考数" xfId="347"/>
    <cellStyle name="差_缺口县区测算_财力性转移支付2010年预算参考数" xfId="348"/>
    <cellStyle name="差_人员工资和公用经费" xfId="349"/>
    <cellStyle name="差_人员工资和公用经费_财力性转移支付2010年预算参考数" xfId="350"/>
    <cellStyle name="差_人员工资和公用经费2" xfId="351"/>
    <cellStyle name="差_人员工资和公用经费2_财力性转移支付2010年预算参考数" xfId="352"/>
    <cellStyle name="差_人员工资和公用经费3" xfId="353"/>
    <cellStyle name="差_人员工资和公用经费3_财力性转移支付2010年预算参考数" xfId="354"/>
    <cellStyle name="差_山东省民生支出标准" xfId="355"/>
    <cellStyle name="差_山东省民生支出标准_财力性转移支付2010年预算参考数" xfId="356"/>
    <cellStyle name="差_社保处下达区县2015年指标（第二批）" xfId="357"/>
    <cellStyle name="差_市辖区测算20080510" xfId="358"/>
    <cellStyle name="差_市辖区测算20080510_不含人员经费系数" xfId="359"/>
    <cellStyle name="差_市辖区测算20080510_不含人员经费系数_财力性转移支付2010年预算参考数" xfId="360"/>
    <cellStyle name="差_市辖区测算20080510_财力性转移支付2010年预算参考数" xfId="361"/>
    <cellStyle name="差_市辖区测算20080510_民生政策最低支出需求" xfId="362"/>
    <cellStyle name="差_市辖区测算20080510_民生政策最低支出需求_财力性转移支付2010年预算参考数" xfId="363"/>
    <cellStyle name="差_市辖区测算20080510_县市旗测算-新科目（含人口规模效应）" xfId="364"/>
    <cellStyle name="差_市辖区测算20080510_县市旗测算-新科目（含人口规模效应）_财力性转移支付2010年预算参考数" xfId="365"/>
    <cellStyle name="差_市辖区测算-新科目（20080626）" xfId="366"/>
    <cellStyle name="差_市辖区测算-新科目（20080626）_不含人员经费系数" xfId="367"/>
    <cellStyle name="差_市辖区测算-新科目（20080626）_不含人员经费系数_财力性转移支付2010年预算参考数" xfId="368"/>
    <cellStyle name="差_市辖区测算-新科目（20080626）_财力性转移支付2010年预算参考数" xfId="369"/>
    <cellStyle name="差_市辖区测算-新科目（20080626）_民生政策最低支出需求" xfId="370"/>
    <cellStyle name="差_市辖区测算-新科目（20080626）_民生政策最低支出需求_财力性转移支付2010年预算参考数" xfId="371"/>
    <cellStyle name="差_市辖区测算-新科目（20080626）_县市旗测算-新科目（含人口规模效应）" xfId="372"/>
    <cellStyle name="差_市辖区测算-新科目（20080626）_县市旗测算-新科目（含人口规模效应）_财力性转移支付2010年预算参考数" xfId="373"/>
    <cellStyle name="差_数据--基础数据--预算组--2015年人代会预算部分--2015.01.20--人代会前第6稿--按姚局意见改--调市级项级明细" xfId="374"/>
    <cellStyle name="差_数据--基础数据--预算组--2015年人代会预算部分--2015.01.20--人代会前第6稿--按姚局意见改--调市级项级明细_政府预算公开模板" xfId="375"/>
    <cellStyle name="差_同德" xfId="376"/>
    <cellStyle name="差_同德_财力性转移支付2010年预算参考数" xfId="377"/>
    <cellStyle name="差_危改资金测算" xfId="378"/>
    <cellStyle name="差_危改资金测算_财力性转移支付2010年预算参考数" xfId="379"/>
    <cellStyle name="差_卫生(按照总人口测算）—20080416" xfId="380"/>
    <cellStyle name="差_卫生(按照总人口测算）—20080416_不含人员经费系数" xfId="381"/>
    <cellStyle name="差_卫生(按照总人口测算）—20080416_不含人员经费系数_财力性转移支付2010年预算参考数" xfId="382"/>
    <cellStyle name="差_卫生(按照总人口测算）—20080416_财力性转移支付2010年预算参考数" xfId="383"/>
    <cellStyle name="差_卫生(按照总人口测算）—20080416_民生政策最低支出需求" xfId="384"/>
    <cellStyle name="差_卫生(按照总人口测算）—20080416_民生政策最低支出需求_财力性转移支付2010年预算参考数" xfId="385"/>
    <cellStyle name="差_卫生(按照总人口测算）—20080416_县市旗测算-新科目（含人口规模效应）" xfId="386"/>
    <cellStyle name="差_卫生(按照总人口测算）—20080416_县市旗测算-新科目（含人口规模效应）_财力性转移支付2010年预算参考数" xfId="387"/>
    <cellStyle name="差_卫生部门" xfId="388"/>
    <cellStyle name="差_卫生部门_财力性转移支付2010年预算参考数" xfId="389"/>
    <cellStyle name="差_文体广播部门" xfId="390"/>
    <cellStyle name="差_文体广播事业(按照总人口测算）—20080416" xfId="391"/>
    <cellStyle name="差_文体广播事业(按照总人口测算）—20080416_不含人员经费系数" xfId="392"/>
    <cellStyle name="差_文体广播事业(按照总人口测算）—20080416_不含人员经费系数_财力性转移支付2010年预算参考数" xfId="393"/>
    <cellStyle name="差_文体广播事业(按照总人口测算）—20080416_财力性转移支付2010年预算参考数" xfId="394"/>
    <cellStyle name="差_文体广播事业(按照总人口测算）—20080416_民生政策最低支出需求" xfId="395"/>
    <cellStyle name="差_文体广播事业(按照总人口测算）—20080416_民生政策最低支出需求_财力性转移支付2010年预算参考数" xfId="396"/>
    <cellStyle name="差_文体广播事业(按照总人口测算）—20080416_县市旗测算-新科目（含人口规模效应）" xfId="397"/>
    <cellStyle name="差_文体广播事业(按照总人口测算）—20080416_县市旗测算-新科目（含人口规模效应）_财力性转移支付2010年预算参考数" xfId="398"/>
    <cellStyle name="差_县区合并测算20080421" xfId="399"/>
    <cellStyle name="差_县区合并测算20080421_不含人员经费系数" xfId="400"/>
    <cellStyle name="差_县区合并测算20080421_不含人员经费系数_财力性转移支付2010年预算参考数" xfId="401"/>
    <cellStyle name="差_县区合并测算20080421_财力性转移支付2010年预算参考数" xfId="402"/>
    <cellStyle name="差_县区合并测算20080421_民生政策最低支出需求" xfId="403"/>
    <cellStyle name="差_县区合并测算20080421_民生政策最低支出需求_财力性转移支付2010年预算参考数" xfId="404"/>
    <cellStyle name="差_县区合并测算20080421_县市旗测算-新科目（含人口规模效应）" xfId="405"/>
    <cellStyle name="差_县区合并测算20080421_县市旗测算-新科目（含人口规模效应）_财力性转移支付2010年预算参考数" xfId="406"/>
    <cellStyle name="差_县区合并测算20080423(按照各省比重）" xfId="407"/>
    <cellStyle name="差_县区合并测算20080423(按照各省比重）_不含人员经费系数" xfId="408"/>
    <cellStyle name="差_县区合并测算20080423(按照各省比重）_不含人员经费系数_财力性转移支付2010年预算参考数" xfId="409"/>
    <cellStyle name="差_县区合并测算20080423(按照各省比重）_财力性转移支付2010年预算参考数" xfId="410"/>
    <cellStyle name="差_县区合并测算20080423(按照各省比重）_民生政策最低支出需求" xfId="411"/>
    <cellStyle name="差_县区合并测算20080423(按照各省比重）_民生政策最低支出需求_财力性转移支付2010年预算参考数" xfId="412"/>
    <cellStyle name="差_县区合并测算20080423(按照各省比重）_县市旗测算-新科目（含人口规模效应）" xfId="413"/>
    <cellStyle name="差_县区合并测算20080423(按照各省比重）_县市旗测算-新科目（含人口规模效应）_财力性转移支付2010年预算参考数" xfId="414"/>
    <cellStyle name="差_县市旗测算20080508" xfId="415"/>
    <cellStyle name="差_县市旗测算20080508_不含人员经费系数" xfId="416"/>
    <cellStyle name="差_县市旗测算20080508_不含人员经费系数_财力性转移支付2010年预算参考数" xfId="417"/>
    <cellStyle name="差_县市旗测算20080508_财力性转移支付2010年预算参考数" xfId="418"/>
    <cellStyle name="差_县市旗测算20080508_民生政策最低支出需求" xfId="419"/>
    <cellStyle name="差_县市旗测算20080508_民生政策最低支出需求_财力性转移支付2010年预算参考数" xfId="420"/>
    <cellStyle name="差_县市旗测算20080508_县市旗测算-新科目（含人口规模效应）" xfId="421"/>
    <cellStyle name="差_县市旗测算20080508_县市旗测算-新科目（含人口规模效应）_财力性转移支付2010年预算参考数" xfId="422"/>
    <cellStyle name="差_县市旗测算-新科目（20080626）" xfId="423"/>
    <cellStyle name="差_县市旗测算-新科目（20080626）_不含人员经费系数" xfId="424"/>
    <cellStyle name="差_县市旗测算-新科目（20080626）_不含人员经费系数_财力性转移支付2010年预算参考数" xfId="425"/>
    <cellStyle name="差_县市旗测算-新科目（20080626）_财力性转移支付2010年预算参考数" xfId="426"/>
    <cellStyle name="差_县市旗测算-新科目（20080626）_民生政策最低支出需求" xfId="427"/>
    <cellStyle name="差_县市旗测算-新科目（20080626）_民生政策最低支出需求_财力性转移支付2010年预算参考数" xfId="428"/>
    <cellStyle name="差_县市旗测算-新科目（20080626）_县市旗测算-新科目（含人口规模效应）" xfId="429"/>
    <cellStyle name="差_县市旗测算-新科目（20080626）_县市旗测算-新科目（含人口规模效应）_财力性转移支付2010年预算参考数" xfId="430"/>
    <cellStyle name="差_县市旗测算-新科目（20080627）" xfId="431"/>
    <cellStyle name="差_县市旗测算-新科目（20080627）_不含人员经费系数" xfId="432"/>
    <cellStyle name="差_县市旗测算-新科目（20080627）_不含人员经费系数_财力性转移支付2010年预算参考数" xfId="433"/>
    <cellStyle name="差_县市旗测算-新科目（20080627）_财力性转移支付2010年预算参考数" xfId="434"/>
    <cellStyle name="差_县市旗测算-新科目（20080627）_民生政策最低支出需求" xfId="435"/>
    <cellStyle name="差_县市旗测算-新科目（20080627）_民生政策最低支出需求_财力性转移支付2010年预算参考数" xfId="436"/>
    <cellStyle name="差_县市旗测算-新科目（20080627）_县市旗测算-新科目（含人口规模效应）" xfId="437"/>
    <cellStyle name="差_县市旗测算-新科目（20080627）_县市旗测算-新科目（含人口规模效应）_财力性转移支付2010年预算参考数" xfId="438"/>
    <cellStyle name="差_一般预算支出口径剔除表" xfId="439"/>
    <cellStyle name="差_一般预算支出口径剔除表_财力性转移支付2010年预算参考数" xfId="440"/>
    <cellStyle name="差_云南 缺口县区测算(地方填报)" xfId="441"/>
    <cellStyle name="差_云南 缺口县区测算(地方填报)_财力性转移支付2010年预算参考数" xfId="442"/>
    <cellStyle name="差_云南省2008年转移支付测算——州市本级考核部分及政策性测算" xfId="443"/>
    <cellStyle name="差_云南省2008年转移支付测算——州市本级考核部分及政策性测算_财力性转移支付2010年预算参考数" xfId="444"/>
    <cellStyle name="差_重点民生支出需求测算表社保（农村低保）081112" xfId="445"/>
    <cellStyle name="差_自行调整差异系数顺序" xfId="446"/>
    <cellStyle name="差_自行调整差异系数顺序_财力性转移支付2010年预算参考数" xfId="447"/>
    <cellStyle name="差_总人口" xfId="448"/>
    <cellStyle name="差_总人口_财力性转移支付2010年预算参考数" xfId="449"/>
    <cellStyle name="常规 10" xfId="450"/>
    <cellStyle name="常规 11" xfId="451"/>
    <cellStyle name="常规 11 2" xfId="452"/>
    <cellStyle name="常规 11 2 4" xfId="453"/>
    <cellStyle name="常规 11_财力性转移支付2009年预算参考数" xfId="454"/>
    <cellStyle name="常规 12" xfId="455"/>
    <cellStyle name="常规 13" xfId="456"/>
    <cellStyle name="常规 14" xfId="457"/>
    <cellStyle name="常规 15" xfId="458"/>
    <cellStyle name="常规 16" xfId="459"/>
    <cellStyle name="常规 17" xfId="460"/>
    <cellStyle name="常规 18" xfId="461"/>
    <cellStyle name="常规 19" xfId="462"/>
    <cellStyle name="常规 2" xfId="463"/>
    <cellStyle name="常规 2 2" xfId="464"/>
    <cellStyle name="常规 2 3" xfId="465"/>
    <cellStyle name="常规 2 4" xfId="466"/>
    <cellStyle name="常规 2 5" xfId="467"/>
    <cellStyle name="常规 2_004-2010年增消两税返还情况表" xfId="468"/>
    <cellStyle name="常规 20" xfId="469"/>
    <cellStyle name="常规 21" xfId="470"/>
    <cellStyle name="常规 22" xfId="471"/>
    <cellStyle name="常规 23" xfId="472"/>
    <cellStyle name="常规 24" xfId="473"/>
    <cellStyle name="常规 25" xfId="474"/>
    <cellStyle name="常规 26" xfId="475"/>
    <cellStyle name="常规 27" xfId="476"/>
    <cellStyle name="常规 28" xfId="477"/>
    <cellStyle name="常规 29" xfId="478"/>
    <cellStyle name="常规 3" xfId="479"/>
    <cellStyle name="常规 3 2" xfId="480"/>
    <cellStyle name="常规 3 2 2" xfId="481"/>
    <cellStyle name="常规 3 2 3" xfId="482"/>
    <cellStyle name="常规 3 3" xfId="483"/>
    <cellStyle name="常规 3 4" xfId="484"/>
    <cellStyle name="常规 30" xfId="485"/>
    <cellStyle name="常规 4" xfId="486"/>
    <cellStyle name="常规 4 2" xfId="487"/>
    <cellStyle name="常规 4 3" xfId="488"/>
    <cellStyle name="常规 4_2008年横排表0721" xfId="489"/>
    <cellStyle name="常规 40" xfId="490"/>
    <cellStyle name="常规 5" xfId="491"/>
    <cellStyle name="常规 5 2" xfId="492"/>
    <cellStyle name="常规 5 2 2" xfId="493"/>
    <cellStyle name="常规 5 3" xfId="494"/>
    <cellStyle name="常规 5 4" xfId="495"/>
    <cellStyle name="常规 5 5" xfId="496"/>
    <cellStyle name="常规 5 5 2" xfId="497"/>
    <cellStyle name="常规 5 5 3" xfId="498"/>
    <cellStyle name="常规 5 6" xfId="499"/>
    <cellStyle name="常规 5 6 2" xfId="500"/>
    <cellStyle name="常规 51" xfId="501"/>
    <cellStyle name="常规 54" xfId="502"/>
    <cellStyle name="常规 56" xfId="503"/>
    <cellStyle name="常规 6" xfId="504"/>
    <cellStyle name="常规 7" xfId="505"/>
    <cellStyle name="常规 7 2" xfId="506"/>
    <cellStyle name="常规 8" xfId="507"/>
    <cellStyle name="常规 81" xfId="508"/>
    <cellStyle name="常规 9" xfId="509"/>
    <cellStyle name="常规_（20091202）人代会附表-表样" xfId="510"/>
    <cellStyle name="常规_（修改后）新科目人代会报表---印刷稿5.8" xfId="511"/>
    <cellStyle name="常规_046-2010年土地出让金、四项收费、新增地全年预计----------------" xfId="512"/>
    <cellStyle name="常规_2014-09-26-关于我市全口径预算编制情况的报告（附表）" xfId="513"/>
    <cellStyle name="超级链接" xfId="514"/>
    <cellStyle name="Hyperlink" xfId="515"/>
    <cellStyle name="分级显示行_1_13区汇总" xfId="516"/>
    <cellStyle name="归盒啦_95" xfId="517"/>
    <cellStyle name="好" xfId="518"/>
    <cellStyle name="好 2" xfId="519"/>
    <cellStyle name="好_00省级(打印)" xfId="520"/>
    <cellStyle name="好_03昭通" xfId="521"/>
    <cellStyle name="好_0502通海县" xfId="522"/>
    <cellStyle name="好_05潍坊" xfId="523"/>
    <cellStyle name="好_0605石屏县" xfId="524"/>
    <cellStyle name="好_0605石屏县_财力性转移支付2010年预算参考数" xfId="525"/>
    <cellStyle name="好_07临沂" xfId="526"/>
    <cellStyle name="好_09黑龙江" xfId="527"/>
    <cellStyle name="好_09黑龙江_财力性转移支付2010年预算参考数" xfId="528"/>
    <cellStyle name="好_1" xfId="529"/>
    <cellStyle name="好_1_财力性转移支付2010年预算参考数" xfId="530"/>
    <cellStyle name="好_1110洱源县" xfId="531"/>
    <cellStyle name="好_1110洱源县_财力性转移支付2010年预算参考数" xfId="532"/>
    <cellStyle name="好_11大理" xfId="533"/>
    <cellStyle name="好_11大理_财力性转移支付2010年预算参考数" xfId="534"/>
    <cellStyle name="好_12滨州" xfId="535"/>
    <cellStyle name="好_12滨州_财力性转移支付2010年预算参考数" xfId="536"/>
    <cellStyle name="好_14安徽" xfId="537"/>
    <cellStyle name="好_14安徽_财力性转移支付2010年预算参考数" xfId="538"/>
    <cellStyle name="好_2" xfId="539"/>
    <cellStyle name="好_2_财力性转移支付2010年预算参考数" xfId="540"/>
    <cellStyle name="好_2006年22湖南" xfId="541"/>
    <cellStyle name="好_2006年22湖南_财力性转移支付2010年预算参考数" xfId="542"/>
    <cellStyle name="好_2006年27重庆" xfId="543"/>
    <cellStyle name="好_2006年27重庆_财力性转移支付2010年预算参考数" xfId="544"/>
    <cellStyle name="好_2006年28四川" xfId="545"/>
    <cellStyle name="好_2006年28四川_财力性转移支付2010年预算参考数" xfId="546"/>
    <cellStyle name="好_2006年30云南" xfId="547"/>
    <cellStyle name="好_2006年33甘肃" xfId="548"/>
    <cellStyle name="好_2006年34青海" xfId="549"/>
    <cellStyle name="好_2006年34青海_财力性转移支付2010年预算参考数" xfId="550"/>
    <cellStyle name="好_2006年全省财力计算表（中央、决算）" xfId="551"/>
    <cellStyle name="好_2006年水利统计指标统计表" xfId="552"/>
    <cellStyle name="好_2006年水利统计指标统计表_财力性转移支付2010年预算参考数" xfId="553"/>
    <cellStyle name="好_2007年收支情况及2008年收支预计表(汇总表)" xfId="554"/>
    <cellStyle name="好_2007年收支情况及2008年收支预计表(汇总表)_财力性转移支付2010年预算参考数" xfId="555"/>
    <cellStyle name="好_2007年一般预算支出剔除" xfId="556"/>
    <cellStyle name="好_2007年一般预算支出剔除_财力性转移支付2010年预算参考数" xfId="557"/>
    <cellStyle name="好_2007一般预算支出口径剔除表" xfId="558"/>
    <cellStyle name="好_2007一般预算支出口径剔除表_财力性转移支付2010年预算参考数" xfId="559"/>
    <cellStyle name="好_2008计算资料（8月5）" xfId="560"/>
    <cellStyle name="好_2008年全省汇总收支计算表" xfId="561"/>
    <cellStyle name="好_2008年全省汇总收支计算表_财力性转移支付2010年预算参考数" xfId="562"/>
    <cellStyle name="好_2008年一般预算支出预计" xfId="563"/>
    <cellStyle name="好_2008年预计支出与2007年对比" xfId="564"/>
    <cellStyle name="好_2008年支出核定" xfId="565"/>
    <cellStyle name="好_2008年支出调整" xfId="566"/>
    <cellStyle name="好_2008年支出调整_财力性转移支付2010年预算参考数" xfId="567"/>
    <cellStyle name="好_2015年社会保险基金预算草案表样（报人大）" xfId="568"/>
    <cellStyle name="好_2016年科目0114" xfId="569"/>
    <cellStyle name="好_2016人代会附表（2015-9-11）（姚局）-财经委" xfId="570"/>
    <cellStyle name="好_20河南" xfId="571"/>
    <cellStyle name="好_20河南_财力性转移支付2010年预算参考数" xfId="572"/>
    <cellStyle name="好_22湖南" xfId="573"/>
    <cellStyle name="好_22湖南_财力性转移支付2010年预算参考数" xfId="574"/>
    <cellStyle name="好_27重庆" xfId="575"/>
    <cellStyle name="好_27重庆_财力性转移支付2010年预算参考数" xfId="576"/>
    <cellStyle name="好_28四川" xfId="577"/>
    <cellStyle name="好_28四川_财力性转移支付2010年预算参考数" xfId="578"/>
    <cellStyle name="好_30云南" xfId="579"/>
    <cellStyle name="好_30云南_1" xfId="580"/>
    <cellStyle name="好_30云南_1_财力性转移支付2010年预算参考数" xfId="581"/>
    <cellStyle name="好_33甘肃" xfId="582"/>
    <cellStyle name="好_34青海" xfId="583"/>
    <cellStyle name="好_34青海_1" xfId="584"/>
    <cellStyle name="好_34青海_1_财力性转移支付2010年预算参考数" xfId="585"/>
    <cellStyle name="好_34青海_财力性转移支付2010年预算参考数" xfId="586"/>
    <cellStyle name="好_530623_2006年县级财政报表附表" xfId="587"/>
    <cellStyle name="好_530629_2006年县级财政报表附表" xfId="588"/>
    <cellStyle name="好_5334_2006年迪庆县级财政报表附表" xfId="589"/>
    <cellStyle name="好_Book1" xfId="590"/>
    <cellStyle name="好_Book1_财力性转移支付2010年预算参考数" xfId="591"/>
    <cellStyle name="好_Book2" xfId="592"/>
    <cellStyle name="好_Book2_财力性转移支付2010年预算参考数" xfId="593"/>
    <cellStyle name="好_gdp" xfId="594"/>
    <cellStyle name="好_M01-2(州市补助收入)" xfId="595"/>
    <cellStyle name="好_安徽 缺口县区测算(地方填报)1" xfId="596"/>
    <cellStyle name="好_安徽 缺口县区测算(地方填报)1_财力性转移支付2010年预算参考数" xfId="597"/>
    <cellStyle name="好_宝坻区" xfId="598"/>
    <cellStyle name="好_报表" xfId="599"/>
    <cellStyle name="好_表二--电子版" xfId="600"/>
    <cellStyle name="好_不含人员经费系数" xfId="601"/>
    <cellStyle name="好_不含人员经费系数_财力性转移支付2010年预算参考数" xfId="602"/>
    <cellStyle name="好_财政供养人员" xfId="603"/>
    <cellStyle name="好_财政供养人员_财力性转移支付2010年预算参考数" xfId="604"/>
    <cellStyle name="好_测算结果" xfId="605"/>
    <cellStyle name="好_测算结果_财力性转移支付2010年预算参考数" xfId="606"/>
    <cellStyle name="好_测算结果汇总" xfId="607"/>
    <cellStyle name="好_测算结果汇总_财力性转移支付2010年预算参考数" xfId="608"/>
    <cellStyle name="好_成本差异系数" xfId="609"/>
    <cellStyle name="好_成本差异系数（含人口规模）" xfId="610"/>
    <cellStyle name="好_成本差异系数（含人口规模）_财力性转移支付2010年预算参考数" xfId="611"/>
    <cellStyle name="好_成本差异系数_财力性转移支付2010年预算参考数" xfId="612"/>
    <cellStyle name="好_城建部门" xfId="613"/>
    <cellStyle name="好_第五部分(才淼、饶永宏）" xfId="614"/>
    <cellStyle name="好_第一部分：综合全" xfId="615"/>
    <cellStyle name="好_分析缺口率" xfId="616"/>
    <cellStyle name="好_分析缺口率_财力性转移支付2010年预算参考数" xfId="617"/>
    <cellStyle name="好_分县成本差异系数" xfId="618"/>
    <cellStyle name="好_分县成本差异系数_不含人员经费系数" xfId="619"/>
    <cellStyle name="好_分县成本差异系数_不含人员经费系数_财力性转移支付2010年预算参考数" xfId="620"/>
    <cellStyle name="好_分县成本差异系数_财力性转移支付2010年预算参考数" xfId="621"/>
    <cellStyle name="好_分县成本差异系数_民生政策最低支出需求" xfId="622"/>
    <cellStyle name="好_分县成本差异系数_民生政策最低支出需求_财力性转移支付2010年预算参考数" xfId="623"/>
    <cellStyle name="好_附表" xfId="624"/>
    <cellStyle name="好_附表_财力性转移支付2010年预算参考数" xfId="625"/>
    <cellStyle name="好_行政(燃修费)" xfId="626"/>
    <cellStyle name="好_行政(燃修费)_不含人员经费系数" xfId="627"/>
    <cellStyle name="好_行政(燃修费)_不含人员经费系数_财力性转移支付2010年预算参考数" xfId="628"/>
    <cellStyle name="好_行政(燃修费)_财力性转移支付2010年预算参考数" xfId="629"/>
    <cellStyle name="好_行政(燃修费)_民生政策最低支出需求" xfId="630"/>
    <cellStyle name="好_行政(燃修费)_民生政策最低支出需求_财力性转移支付2010年预算参考数" xfId="631"/>
    <cellStyle name="好_行政(燃修费)_县市旗测算-新科目（含人口规模效应）" xfId="632"/>
    <cellStyle name="好_行政(燃修费)_县市旗测算-新科目（含人口规模效应）_财力性转移支付2010年预算参考数" xfId="633"/>
    <cellStyle name="好_行政（人员）" xfId="634"/>
    <cellStyle name="好_行政（人员）_不含人员经费系数" xfId="635"/>
    <cellStyle name="好_行政（人员）_不含人员经费系数_财力性转移支付2010年预算参考数" xfId="636"/>
    <cellStyle name="好_行政（人员）_财力性转移支付2010年预算参考数" xfId="637"/>
    <cellStyle name="好_行政（人员）_民生政策最低支出需求" xfId="638"/>
    <cellStyle name="好_行政（人员）_民生政策最低支出需求_财力性转移支付2010年预算参考数" xfId="639"/>
    <cellStyle name="好_行政（人员）_县市旗测算-新科目（含人口规模效应）" xfId="640"/>
    <cellStyle name="好_行政（人员）_县市旗测算-新科目（含人口规模效应）_财力性转移支付2010年预算参考数" xfId="641"/>
    <cellStyle name="好_行政公检法测算" xfId="642"/>
    <cellStyle name="好_行政公检法测算_不含人员经费系数" xfId="643"/>
    <cellStyle name="好_行政公检法测算_不含人员经费系数_财力性转移支付2010年预算参考数" xfId="644"/>
    <cellStyle name="好_行政公检法测算_财力性转移支付2010年预算参考数" xfId="645"/>
    <cellStyle name="好_行政公检法测算_民生政策最低支出需求" xfId="646"/>
    <cellStyle name="好_行政公检法测算_民生政策最低支出需求_财力性转移支付2010年预算参考数" xfId="647"/>
    <cellStyle name="好_行政公检法测算_县市旗测算-新科目（含人口规模效应）" xfId="648"/>
    <cellStyle name="好_行政公检法测算_县市旗测算-新科目（含人口规模效应）_财力性转移支付2010年预算参考数" xfId="649"/>
    <cellStyle name="好_河南 缺口县区测算(地方填报)" xfId="650"/>
    <cellStyle name="好_河南 缺口县区测算(地方填报)_财力性转移支付2010年预算参考数" xfId="651"/>
    <cellStyle name="好_河南 缺口县区测算(地方填报白)" xfId="652"/>
    <cellStyle name="好_河南 缺口县区测算(地方填报白)_财力性转移支付2010年预算参考数" xfId="653"/>
    <cellStyle name="好_核定人数对比" xfId="654"/>
    <cellStyle name="好_核定人数对比_财力性转移支付2010年预算参考数" xfId="655"/>
    <cellStyle name="好_核定人数下发表" xfId="656"/>
    <cellStyle name="好_核定人数下发表_财力性转移支付2010年预算参考数" xfId="657"/>
    <cellStyle name="好_汇总" xfId="658"/>
    <cellStyle name="好_汇总_财力性转移支付2010年预算参考数" xfId="659"/>
    <cellStyle name="好_汇总表" xfId="660"/>
    <cellStyle name="好_汇总表_财力性转移支付2010年预算参考数" xfId="661"/>
    <cellStyle name="好_汇总表4" xfId="662"/>
    <cellStyle name="好_汇总表4_财力性转移支付2010年预算参考数" xfId="663"/>
    <cellStyle name="好_汇总表提前告知区县" xfId="664"/>
    <cellStyle name="好_汇总-县级财政报表附表" xfId="665"/>
    <cellStyle name="好_检验表" xfId="666"/>
    <cellStyle name="好_检验表（调整后）" xfId="667"/>
    <cellStyle name="好_教育(按照总人口测算）—20080416" xfId="668"/>
    <cellStyle name="好_教育(按照总人口测算）—20080416_不含人员经费系数" xfId="669"/>
    <cellStyle name="好_教育(按照总人口测算）—20080416_不含人员经费系数_财力性转移支付2010年预算参考数" xfId="670"/>
    <cellStyle name="好_教育(按照总人口测算）—20080416_财力性转移支付2010年预算参考数" xfId="671"/>
    <cellStyle name="好_教育(按照总人口测算）—20080416_民生政策最低支出需求" xfId="672"/>
    <cellStyle name="好_教育(按照总人口测算）—20080416_民生政策最低支出需求_财力性转移支付2010年预算参考数" xfId="673"/>
    <cellStyle name="好_教育(按照总人口测算）—20080416_县市旗测算-新科目（含人口规模效应）" xfId="674"/>
    <cellStyle name="好_教育(按照总人口测算）—20080416_县市旗测算-新科目（含人口规模效应）_财力性转移支付2010年预算参考数" xfId="675"/>
    <cellStyle name="好_丽江汇总" xfId="676"/>
    <cellStyle name="好_民生政策最低支出需求" xfId="677"/>
    <cellStyle name="好_民生政策最低支出需求_财力性转移支付2010年预算参考数" xfId="678"/>
    <cellStyle name="好_农林水和城市维护标准支出20080505－县区合计" xfId="679"/>
    <cellStyle name="好_农林水和城市维护标准支出20080505－县区合计_不含人员经费系数" xfId="680"/>
    <cellStyle name="好_农林水和城市维护标准支出20080505－县区合计_不含人员经费系数_财力性转移支付2010年预算参考数" xfId="681"/>
    <cellStyle name="好_农林水和城市维护标准支出20080505－县区合计_财力性转移支付2010年预算参考数" xfId="682"/>
    <cellStyle name="好_农林水和城市维护标准支出20080505－县区合计_民生政策最低支出需求" xfId="683"/>
    <cellStyle name="好_农林水和城市维护标准支出20080505－县区合计_民生政策最低支出需求_财力性转移支付2010年预算参考数" xfId="684"/>
    <cellStyle name="好_农林水和城市维护标准支出20080505－县区合计_县市旗测算-新科目（含人口规模效应）" xfId="685"/>
    <cellStyle name="好_农林水和城市维护标准支出20080505－县区合计_县市旗测算-新科目（含人口规模效应）_财力性转移支付2010年预算参考数" xfId="686"/>
    <cellStyle name="好_平邑" xfId="687"/>
    <cellStyle name="好_平邑_财力性转移支付2010年预算参考数" xfId="688"/>
    <cellStyle name="好_其他部门(按照总人口测算）—20080416" xfId="689"/>
    <cellStyle name="好_其他部门(按照总人口测算）—20080416_不含人员经费系数" xfId="690"/>
    <cellStyle name="好_其他部门(按照总人口测算）—20080416_不含人员经费系数_财力性转移支付2010年预算参考数" xfId="691"/>
    <cellStyle name="好_其他部门(按照总人口测算）—20080416_财力性转移支付2010年预算参考数" xfId="692"/>
    <cellStyle name="好_其他部门(按照总人口测算）—20080416_民生政策最低支出需求" xfId="693"/>
    <cellStyle name="好_其他部门(按照总人口测算）—20080416_民生政策最低支出需求_财力性转移支付2010年预算参考数" xfId="694"/>
    <cellStyle name="好_其他部门(按照总人口测算）—20080416_县市旗测算-新科目（含人口规模效应）" xfId="695"/>
    <cellStyle name="好_其他部门(按照总人口测算）—20080416_县市旗测算-新科目（含人口规模效应）_财力性转移支付2010年预算参考数" xfId="696"/>
    <cellStyle name="好_青海 缺口县区测算(地方填报)" xfId="697"/>
    <cellStyle name="好_青海 缺口县区测算(地方填报)_财力性转移支付2010年预算参考数" xfId="698"/>
    <cellStyle name="好_缺口县区测算" xfId="699"/>
    <cellStyle name="好_缺口县区测算（11.13）" xfId="700"/>
    <cellStyle name="好_缺口县区测算（11.13）_财力性转移支付2010年预算参考数" xfId="701"/>
    <cellStyle name="好_缺口县区测算(按2007支出增长25%测算)" xfId="702"/>
    <cellStyle name="好_缺口县区测算(按2007支出增长25%测算)_财力性转移支付2010年预算参考数" xfId="703"/>
    <cellStyle name="好_缺口县区测算(按核定人数)" xfId="704"/>
    <cellStyle name="好_缺口县区测算(按核定人数)_财力性转移支付2010年预算参考数" xfId="705"/>
    <cellStyle name="好_缺口县区测算(财政部标准)" xfId="706"/>
    <cellStyle name="好_缺口县区测算(财政部标准)_财力性转移支付2010年预算参考数" xfId="707"/>
    <cellStyle name="好_缺口县区测算_财力性转移支付2010年预算参考数" xfId="708"/>
    <cellStyle name="好_人员工资和公用经费" xfId="709"/>
    <cellStyle name="好_人员工资和公用经费_财力性转移支付2010年预算参考数" xfId="710"/>
    <cellStyle name="好_人员工资和公用经费2" xfId="711"/>
    <cellStyle name="好_人员工资和公用经费2_财力性转移支付2010年预算参考数" xfId="712"/>
    <cellStyle name="好_人员工资和公用经费3" xfId="713"/>
    <cellStyle name="好_人员工资和公用经费3_财力性转移支付2010年预算参考数" xfId="714"/>
    <cellStyle name="好_山东省民生支出标准" xfId="715"/>
    <cellStyle name="好_山东省民生支出标准_财力性转移支付2010年预算参考数" xfId="716"/>
    <cellStyle name="好_社保处下达区县2015年指标（第二批）" xfId="717"/>
    <cellStyle name="好_市辖区测算20080510" xfId="718"/>
    <cellStyle name="好_市辖区测算20080510_不含人员经费系数" xfId="719"/>
    <cellStyle name="好_市辖区测算20080510_不含人员经费系数_财力性转移支付2010年预算参考数" xfId="720"/>
    <cellStyle name="好_市辖区测算20080510_财力性转移支付2010年预算参考数" xfId="721"/>
    <cellStyle name="好_市辖区测算20080510_民生政策最低支出需求" xfId="722"/>
    <cellStyle name="好_市辖区测算20080510_民生政策最低支出需求_财力性转移支付2010年预算参考数" xfId="723"/>
    <cellStyle name="好_市辖区测算20080510_县市旗测算-新科目（含人口规模效应）" xfId="724"/>
    <cellStyle name="好_市辖区测算20080510_县市旗测算-新科目（含人口规模效应）_财力性转移支付2010年预算参考数" xfId="725"/>
    <cellStyle name="好_市辖区测算-新科目（20080626）" xfId="726"/>
    <cellStyle name="好_市辖区测算-新科目（20080626）_不含人员经费系数" xfId="727"/>
    <cellStyle name="好_市辖区测算-新科目（20080626）_不含人员经费系数_财力性转移支付2010年预算参考数" xfId="728"/>
    <cellStyle name="好_市辖区测算-新科目（20080626）_财力性转移支付2010年预算参考数" xfId="729"/>
    <cellStyle name="好_市辖区测算-新科目（20080626）_民生政策最低支出需求" xfId="730"/>
    <cellStyle name="好_市辖区测算-新科目（20080626）_民生政策最低支出需求_财力性转移支付2010年预算参考数" xfId="731"/>
    <cellStyle name="好_市辖区测算-新科目（20080626）_县市旗测算-新科目（含人口规模效应）" xfId="732"/>
    <cellStyle name="好_市辖区测算-新科目（20080626）_县市旗测算-新科目（含人口规模效应）_财力性转移支付2010年预算参考数" xfId="733"/>
    <cellStyle name="好_数据--基础数据--预算组--2015年人代会预算部分--2015.01.20--人代会前第6稿--按姚局意见改--调市级项级明细" xfId="734"/>
    <cellStyle name="好_数据--基础数据--预算组--2015年人代会预算部分--2015.01.20--人代会前第6稿--按姚局意见改--调市级项级明细_政府预算公开模板" xfId="735"/>
    <cellStyle name="好_同德" xfId="736"/>
    <cellStyle name="好_同德_财力性转移支付2010年预算参考数" xfId="737"/>
    <cellStyle name="好_危改资金测算" xfId="738"/>
    <cellStyle name="好_危改资金测算_财力性转移支付2010年预算参考数" xfId="739"/>
    <cellStyle name="好_卫生(按照总人口测算）—20080416" xfId="740"/>
    <cellStyle name="好_卫生(按照总人口测算）—20080416_不含人员经费系数" xfId="741"/>
    <cellStyle name="好_卫生(按照总人口测算）—20080416_不含人员经费系数_财力性转移支付2010年预算参考数" xfId="742"/>
    <cellStyle name="好_卫生(按照总人口测算）—20080416_财力性转移支付2010年预算参考数" xfId="743"/>
    <cellStyle name="好_卫生(按照总人口测算）—20080416_民生政策最低支出需求" xfId="744"/>
    <cellStyle name="好_卫生(按照总人口测算）—20080416_民生政策最低支出需求_财力性转移支付2010年预算参考数" xfId="745"/>
    <cellStyle name="好_卫生(按照总人口测算）—20080416_县市旗测算-新科目（含人口规模效应）" xfId="746"/>
    <cellStyle name="好_卫生(按照总人口测算）—20080416_县市旗测算-新科目（含人口规模效应）_财力性转移支付2010年预算参考数" xfId="747"/>
    <cellStyle name="好_卫生部门" xfId="748"/>
    <cellStyle name="好_卫生部门_财力性转移支付2010年预算参考数" xfId="749"/>
    <cellStyle name="好_文体广播部门" xfId="750"/>
    <cellStyle name="好_文体广播事业(按照总人口测算）—20080416" xfId="751"/>
    <cellStyle name="好_文体广播事业(按照总人口测算）—20080416_不含人员经费系数" xfId="752"/>
    <cellStyle name="好_文体广播事业(按照总人口测算）—20080416_不含人员经费系数_财力性转移支付2010年预算参考数" xfId="753"/>
    <cellStyle name="好_文体广播事业(按照总人口测算）—20080416_财力性转移支付2010年预算参考数" xfId="754"/>
    <cellStyle name="好_文体广播事业(按照总人口测算）—20080416_民生政策最低支出需求" xfId="755"/>
    <cellStyle name="好_文体广播事业(按照总人口测算）—20080416_民生政策最低支出需求_财力性转移支付2010年预算参考数" xfId="756"/>
    <cellStyle name="好_文体广播事业(按照总人口测算）—20080416_县市旗测算-新科目（含人口规模效应）" xfId="757"/>
    <cellStyle name="好_文体广播事业(按照总人口测算）—20080416_县市旗测算-新科目（含人口规模效应）_财力性转移支付2010年预算参考数" xfId="758"/>
    <cellStyle name="好_县区合并测算20080421" xfId="759"/>
    <cellStyle name="好_县区合并测算20080421_不含人员经费系数" xfId="760"/>
    <cellStyle name="好_县区合并测算20080421_不含人员经费系数_财力性转移支付2010年预算参考数" xfId="761"/>
    <cellStyle name="好_县区合并测算20080421_财力性转移支付2010年预算参考数" xfId="762"/>
    <cellStyle name="好_县区合并测算20080421_民生政策最低支出需求" xfId="763"/>
    <cellStyle name="好_县区合并测算20080421_民生政策最低支出需求_财力性转移支付2010年预算参考数" xfId="764"/>
    <cellStyle name="好_县区合并测算20080421_县市旗测算-新科目（含人口规模效应）" xfId="765"/>
    <cellStyle name="好_县区合并测算20080421_县市旗测算-新科目（含人口规模效应）_财力性转移支付2010年预算参考数" xfId="766"/>
    <cellStyle name="好_县区合并测算20080423(按照各省比重）" xfId="767"/>
    <cellStyle name="好_县区合并测算20080423(按照各省比重）_不含人员经费系数" xfId="768"/>
    <cellStyle name="好_县区合并测算20080423(按照各省比重）_不含人员经费系数_财力性转移支付2010年预算参考数" xfId="769"/>
    <cellStyle name="好_县区合并测算20080423(按照各省比重）_财力性转移支付2010年预算参考数" xfId="770"/>
    <cellStyle name="好_县区合并测算20080423(按照各省比重）_民生政策最低支出需求" xfId="771"/>
    <cellStyle name="好_县区合并测算20080423(按照各省比重）_民生政策最低支出需求_财力性转移支付2010年预算参考数" xfId="772"/>
    <cellStyle name="好_县区合并测算20080423(按照各省比重）_县市旗测算-新科目（含人口规模效应）" xfId="773"/>
    <cellStyle name="好_县区合并测算20080423(按照各省比重）_县市旗测算-新科目（含人口规模效应）_财力性转移支付2010年预算参考数" xfId="774"/>
    <cellStyle name="好_县市旗测算20080508" xfId="775"/>
    <cellStyle name="好_县市旗测算20080508_不含人员经费系数" xfId="776"/>
    <cellStyle name="好_县市旗测算20080508_不含人员经费系数_财力性转移支付2010年预算参考数" xfId="777"/>
    <cellStyle name="好_县市旗测算20080508_财力性转移支付2010年预算参考数" xfId="778"/>
    <cellStyle name="好_县市旗测算20080508_民生政策最低支出需求" xfId="779"/>
    <cellStyle name="好_县市旗测算20080508_民生政策最低支出需求_财力性转移支付2010年预算参考数" xfId="780"/>
    <cellStyle name="好_县市旗测算20080508_县市旗测算-新科目（含人口规模效应）" xfId="781"/>
    <cellStyle name="好_县市旗测算20080508_县市旗测算-新科目（含人口规模效应）_财力性转移支付2010年预算参考数" xfId="782"/>
    <cellStyle name="好_县市旗测算-新科目（20080626）" xfId="783"/>
    <cellStyle name="好_县市旗测算-新科目（20080626）_不含人员经费系数" xfId="784"/>
    <cellStyle name="好_县市旗测算-新科目（20080626）_不含人员经费系数_财力性转移支付2010年预算参考数" xfId="785"/>
    <cellStyle name="好_县市旗测算-新科目（20080626）_财力性转移支付2010年预算参考数" xfId="786"/>
    <cellStyle name="好_县市旗测算-新科目（20080626）_民生政策最低支出需求" xfId="787"/>
    <cellStyle name="好_县市旗测算-新科目（20080626）_民生政策最低支出需求_财力性转移支付2010年预算参考数" xfId="788"/>
    <cellStyle name="好_县市旗测算-新科目（20080626）_县市旗测算-新科目（含人口规模效应）" xfId="789"/>
    <cellStyle name="好_县市旗测算-新科目（20080626）_县市旗测算-新科目（含人口规模效应）_财力性转移支付2010年预算参考数" xfId="790"/>
    <cellStyle name="好_县市旗测算-新科目（20080627）" xfId="791"/>
    <cellStyle name="好_县市旗测算-新科目（20080627）_不含人员经费系数" xfId="792"/>
    <cellStyle name="好_县市旗测算-新科目（20080627）_不含人员经费系数_财力性转移支付2010年预算参考数" xfId="793"/>
    <cellStyle name="好_县市旗测算-新科目（20080627）_财力性转移支付2010年预算参考数" xfId="794"/>
    <cellStyle name="好_县市旗测算-新科目（20080627）_民生政策最低支出需求" xfId="795"/>
    <cellStyle name="好_县市旗测算-新科目（20080627）_民生政策最低支出需求_财力性转移支付2010年预算参考数" xfId="796"/>
    <cellStyle name="好_县市旗测算-新科目（20080627）_县市旗测算-新科目（含人口规模效应）" xfId="797"/>
    <cellStyle name="好_县市旗测算-新科目（20080627）_县市旗测算-新科目（含人口规模效应）_财力性转移支付2010年预算参考数" xfId="798"/>
    <cellStyle name="好_一般预算支出口径剔除表" xfId="799"/>
    <cellStyle name="好_一般预算支出口径剔除表_财力性转移支付2010年预算参考数" xfId="800"/>
    <cellStyle name="好_云南 缺口县区测算(地方填报)" xfId="801"/>
    <cellStyle name="好_云南 缺口县区测算(地方填报)_财力性转移支付2010年预算参考数" xfId="802"/>
    <cellStyle name="好_云南省2008年转移支付测算——州市本级考核部分及政策性测算" xfId="803"/>
    <cellStyle name="好_云南省2008年转移支付测算——州市本级考核部分及政策性测算_财力性转移支付2010年预算参考数" xfId="804"/>
    <cellStyle name="好_重点民生支出需求测算表社保（农村低保）081112" xfId="805"/>
    <cellStyle name="好_自行调整差异系数顺序" xfId="806"/>
    <cellStyle name="好_自行调整差异系数顺序_财力性转移支付2010年预算参考数" xfId="807"/>
    <cellStyle name="好_总人口" xfId="808"/>
    <cellStyle name="好_总人口_财力性转移支付2010年预算参考数" xfId="809"/>
    <cellStyle name="后继超级链接" xfId="810"/>
    <cellStyle name="后继超链接" xfId="811"/>
    <cellStyle name="汇总" xfId="812"/>
    <cellStyle name="汇总 2" xfId="813"/>
    <cellStyle name="Currency" xfId="814"/>
    <cellStyle name="货币 2" xfId="815"/>
    <cellStyle name="Currency [0]" xfId="816"/>
    <cellStyle name="计算" xfId="817"/>
    <cellStyle name="计算 2" xfId="818"/>
    <cellStyle name="检查单元格" xfId="819"/>
    <cellStyle name="检查单元格 2" xfId="820"/>
    <cellStyle name="解释性文本" xfId="821"/>
    <cellStyle name="解释性文本 2" xfId="822"/>
    <cellStyle name="警告文本" xfId="823"/>
    <cellStyle name="警告文本 2" xfId="824"/>
    <cellStyle name="链接单元格" xfId="825"/>
    <cellStyle name="链接单元格 2" xfId="826"/>
    <cellStyle name="霓付 [0]_ +Foil &amp; -FOIL &amp; PAPER" xfId="827"/>
    <cellStyle name="霓付_ +Foil &amp; -FOIL &amp; PAPER" xfId="828"/>
    <cellStyle name="烹拳 [0]_ +Foil &amp; -FOIL &amp; PAPER" xfId="829"/>
    <cellStyle name="烹拳_ +Foil &amp; -FOIL &amp; PAPER" xfId="830"/>
    <cellStyle name="普通_ 白土" xfId="831"/>
    <cellStyle name="千分位[0]_ 白土" xfId="832"/>
    <cellStyle name="千分位_ 白土" xfId="833"/>
    <cellStyle name="千位[0]_(人代会用)" xfId="834"/>
    <cellStyle name="千位_(人代会用)" xfId="835"/>
    <cellStyle name="Comma" xfId="836"/>
    <cellStyle name="千位分隔 10 2 2 2" xfId="837"/>
    <cellStyle name="千位分隔 11" xfId="838"/>
    <cellStyle name="千位分隔 13" xfId="839"/>
    <cellStyle name="千位分隔 2" xfId="840"/>
    <cellStyle name="千位分隔 2 2" xfId="841"/>
    <cellStyle name="千位分隔 2 2 2" xfId="842"/>
    <cellStyle name="千位分隔 2 3" xfId="843"/>
    <cellStyle name="千位分隔 3" xfId="844"/>
    <cellStyle name="千位分隔 3 2" xfId="845"/>
    <cellStyle name="千位分隔 3 2 2" xfId="846"/>
    <cellStyle name="千位分隔 3 3" xfId="847"/>
    <cellStyle name="千位分隔 3 4" xfId="848"/>
    <cellStyle name="千位分隔 4" xfId="849"/>
    <cellStyle name="千位分隔 4 2" xfId="850"/>
    <cellStyle name="千位分隔 4 2 2" xfId="851"/>
    <cellStyle name="千位分隔 4 3" xfId="852"/>
    <cellStyle name="千位分隔 4 4" xfId="853"/>
    <cellStyle name="千位分隔 5" xfId="854"/>
    <cellStyle name="千位分隔 5 2" xfId="855"/>
    <cellStyle name="千位分隔 5 2 2" xfId="856"/>
    <cellStyle name="千位分隔 5 3" xfId="857"/>
    <cellStyle name="千位分隔 6" xfId="858"/>
    <cellStyle name="千位分隔 6 2" xfId="859"/>
    <cellStyle name="千位分隔 7" xfId="860"/>
    <cellStyle name="千位分隔 8" xfId="861"/>
    <cellStyle name="Comma [0]" xfId="862"/>
    <cellStyle name="千位分隔[0] 2" xfId="863"/>
    <cellStyle name="千位分隔[0] 2 2" xfId="864"/>
    <cellStyle name="千位分隔[0] 3" xfId="865"/>
    <cellStyle name="千位分隔[0] 4" xfId="866"/>
    <cellStyle name="千位分隔[0] 5" xfId="867"/>
    <cellStyle name="千位分季_新建 Microsoft Excel 工作表" xfId="868"/>
    <cellStyle name="钎霖_4岿角利" xfId="869"/>
    <cellStyle name="强调 1" xfId="870"/>
    <cellStyle name="强调 2" xfId="871"/>
    <cellStyle name="强调 3" xfId="872"/>
    <cellStyle name="强调文字颜色 1" xfId="873"/>
    <cellStyle name="强调文字颜色 1 2" xfId="874"/>
    <cellStyle name="强调文字颜色 2" xfId="875"/>
    <cellStyle name="强调文字颜色 2 2" xfId="876"/>
    <cellStyle name="强调文字颜色 3" xfId="877"/>
    <cellStyle name="强调文字颜色 3 2" xfId="878"/>
    <cellStyle name="强调文字颜色 4" xfId="879"/>
    <cellStyle name="强调文字颜色 4 2" xfId="880"/>
    <cellStyle name="强调文字颜色 5" xfId="881"/>
    <cellStyle name="强调文字颜色 5 2" xfId="882"/>
    <cellStyle name="强调文字颜色 6" xfId="883"/>
    <cellStyle name="强调文字颜色 6 2" xfId="884"/>
    <cellStyle name="适中" xfId="885"/>
    <cellStyle name="适中 2" xfId="886"/>
    <cellStyle name="输出" xfId="887"/>
    <cellStyle name="输出 2" xfId="888"/>
    <cellStyle name="输入" xfId="889"/>
    <cellStyle name="输入 2" xfId="890"/>
    <cellStyle name="数字" xfId="891"/>
    <cellStyle name="未定义" xfId="892"/>
    <cellStyle name="小数" xfId="893"/>
    <cellStyle name="样式 1" xfId="894"/>
    <cellStyle name="Followed Hyperlink" xfId="895"/>
    <cellStyle name="注释" xfId="896"/>
    <cellStyle name="注释 2" xfId="897"/>
    <cellStyle name="콤마 [0]_BOILER-CO1" xfId="898"/>
    <cellStyle name="콤마_BOILER-CO1" xfId="899"/>
    <cellStyle name="통화 [0]_BOILER-CO1" xfId="900"/>
    <cellStyle name="통화_BOILER-CO1" xfId="901"/>
    <cellStyle name="표준_0N-HANDLING " xfId="9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6:M17"/>
  <sheetViews>
    <sheetView zoomScalePageLayoutView="0" workbookViewId="0" topLeftCell="A1">
      <selection activeCell="A7" sqref="A7:M7"/>
    </sheetView>
  </sheetViews>
  <sheetFormatPr defaultColWidth="9.00390625" defaultRowHeight="14.25"/>
  <cols>
    <col min="1" max="16384" width="9.00390625" style="20" customWidth="1"/>
  </cols>
  <sheetData>
    <row r="6" spans="1:13" ht="39.75" customHeight="1">
      <c r="A6" s="402" t="s">
        <v>577</v>
      </c>
      <c r="B6" s="403"/>
      <c r="C6" s="403"/>
      <c r="D6" s="403"/>
      <c r="E6" s="403"/>
      <c r="F6" s="403"/>
      <c r="G6" s="403"/>
      <c r="H6" s="403"/>
      <c r="I6" s="403"/>
      <c r="J6" s="403"/>
      <c r="K6" s="403"/>
      <c r="L6" s="403"/>
      <c r="M6" s="403"/>
    </row>
    <row r="7" spans="1:13" ht="39.75" customHeight="1">
      <c r="A7" s="404" t="s">
        <v>319</v>
      </c>
      <c r="B7" s="403"/>
      <c r="C7" s="403"/>
      <c r="D7" s="403"/>
      <c r="E7" s="403"/>
      <c r="F7" s="403"/>
      <c r="G7" s="403"/>
      <c r="H7" s="403"/>
      <c r="I7" s="403"/>
      <c r="J7" s="403"/>
      <c r="K7" s="403"/>
      <c r="L7" s="403"/>
      <c r="M7" s="403"/>
    </row>
    <row r="15" ht="20.25">
      <c r="E15" s="215" t="s">
        <v>578</v>
      </c>
    </row>
    <row r="16" ht="20.25">
      <c r="E16" s="22"/>
    </row>
    <row r="17" ht="20.25">
      <c r="E17" s="21" t="s">
        <v>0</v>
      </c>
    </row>
  </sheetData>
  <sheetProtection/>
  <mergeCells count="2">
    <mergeCell ref="A6:M6"/>
    <mergeCell ref="A7:M7"/>
  </mergeCells>
  <printOptions horizontalCentered="1"/>
  <pageMargins left="0.75" right="0.75" top="0.98" bottom="0.98" header="0.51" footer="0.51"/>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
      <selection activeCell="C12" sqref="C12"/>
    </sheetView>
  </sheetViews>
  <sheetFormatPr defaultColWidth="9.00390625" defaultRowHeight="14.25"/>
  <cols>
    <col min="1" max="1" width="43.375" style="15" customWidth="1"/>
    <col min="2" max="2" width="13.625" style="126" customWidth="1"/>
    <col min="3" max="3" width="16.375" style="126" customWidth="1"/>
    <col min="4" max="4" width="12.75390625" style="123" hidden="1" customWidth="1"/>
    <col min="5" max="5" width="13.875" style="15" customWidth="1"/>
    <col min="6" max="6" width="15.25390625" style="15" customWidth="1"/>
    <col min="7" max="16384" width="9.00390625" style="15" customWidth="1"/>
  </cols>
  <sheetData>
    <row r="1" ht="12.75">
      <c r="A1" s="16" t="s">
        <v>1132</v>
      </c>
    </row>
    <row r="2" spans="1:6" ht="20.25">
      <c r="A2" s="405" t="s">
        <v>1108</v>
      </c>
      <c r="B2" s="406"/>
      <c r="C2" s="406"/>
      <c r="D2" s="406"/>
      <c r="E2" s="406"/>
      <c r="F2" s="406"/>
    </row>
    <row r="3" spans="1:6" s="13" customFormat="1" ht="18.75">
      <c r="A3" s="9"/>
      <c r="B3" s="127"/>
      <c r="C3" s="127"/>
      <c r="D3" s="124"/>
      <c r="F3" s="17" t="s">
        <v>58</v>
      </c>
    </row>
    <row r="4" spans="1:6" s="124" customFormat="1" ht="28.5">
      <c r="A4" s="227" t="s">
        <v>59</v>
      </c>
      <c r="B4" s="128" t="s">
        <v>60</v>
      </c>
      <c r="C4" s="128" t="s">
        <v>61</v>
      </c>
      <c r="D4" s="224" t="s">
        <v>591</v>
      </c>
      <c r="E4" s="361" t="s">
        <v>1109</v>
      </c>
      <c r="F4" s="361" t="s">
        <v>1107</v>
      </c>
    </row>
    <row r="5" spans="1:6" s="335" customFormat="1" ht="19.5" customHeight="1">
      <c r="A5" s="333" t="s">
        <v>1080</v>
      </c>
      <c r="B5" s="331">
        <f>B6+B7+B8+B15</f>
        <v>895301</v>
      </c>
      <c r="C5" s="331">
        <f>SUM(C6:C8)+C15+C16</f>
        <v>250329.81999999998</v>
      </c>
      <c r="D5" s="331">
        <f>SUM(D6:D8)+D15</f>
        <v>293187</v>
      </c>
      <c r="E5" s="334">
        <f aca="true" t="shared" si="0" ref="E5:E28">IF(B5=0,0,(C5/B5*100))</f>
        <v>27.960408845740147</v>
      </c>
      <c r="F5" s="334">
        <f>C5/D5*100</f>
        <v>85.38230549103473</v>
      </c>
    </row>
    <row r="6" spans="1:6" s="13" customFormat="1" ht="19.5" customHeight="1">
      <c r="A6" s="39" t="s">
        <v>163</v>
      </c>
      <c r="B6" s="218">
        <v>7035</v>
      </c>
      <c r="C6" s="129">
        <v>1573.77</v>
      </c>
      <c r="D6" s="91">
        <v>1617</v>
      </c>
      <c r="E6" s="38">
        <f t="shared" si="0"/>
        <v>22.37057569296375</v>
      </c>
      <c r="F6" s="38">
        <f>C6/D6*100</f>
        <v>97.3265306122449</v>
      </c>
    </row>
    <row r="7" spans="1:6" s="13" customFormat="1" ht="19.5" customHeight="1">
      <c r="A7" s="40" t="s">
        <v>164</v>
      </c>
      <c r="B7" s="218">
        <v>46903</v>
      </c>
      <c r="C7" s="129">
        <v>10491.81</v>
      </c>
      <c r="D7" s="91">
        <v>10780</v>
      </c>
      <c r="E7" s="38">
        <f t="shared" si="0"/>
        <v>22.369166151418884</v>
      </c>
      <c r="F7" s="38">
        <f>C7/D7*100</f>
        <v>97.32662337662336</v>
      </c>
    </row>
    <row r="8" spans="1:6" s="13" customFormat="1" ht="19.5" customHeight="1">
      <c r="A8" s="39" t="s">
        <v>165</v>
      </c>
      <c r="B8" s="130">
        <f>SUM(B9:B14)</f>
        <v>841363</v>
      </c>
      <c r="C8" s="130">
        <f>SUM(C9:C14)+1</f>
        <v>238258</v>
      </c>
      <c r="D8" s="91">
        <f>D10+D11</f>
        <v>280790</v>
      </c>
      <c r="E8" s="38">
        <f t="shared" si="0"/>
        <v>28.318098133623653</v>
      </c>
      <c r="F8" s="38">
        <f>C8/D8*100</f>
        <v>84.85273692083052</v>
      </c>
    </row>
    <row r="9" spans="1:6" s="13" customFormat="1" ht="19.5" customHeight="1">
      <c r="A9" s="41" t="s">
        <v>37</v>
      </c>
      <c r="B9" s="219"/>
      <c r="C9" s="31"/>
      <c r="D9" s="91"/>
      <c r="E9" s="38">
        <f t="shared" si="0"/>
        <v>0</v>
      </c>
      <c r="F9" s="38"/>
    </row>
    <row r="10" spans="1:6" s="13" customFormat="1" ht="19.5" customHeight="1">
      <c r="A10" s="42" t="s">
        <v>161</v>
      </c>
      <c r="B10" s="218">
        <v>125877</v>
      </c>
      <c r="C10" s="223">
        <v>60812</v>
      </c>
      <c r="D10" s="91">
        <v>52359</v>
      </c>
      <c r="E10" s="38">
        <f t="shared" si="0"/>
        <v>48.310652462324335</v>
      </c>
      <c r="F10" s="38">
        <f>C10/D10*100</f>
        <v>116.14431138868197</v>
      </c>
    </row>
    <row r="11" spans="1:6" s="13" customFormat="1" ht="19.5" customHeight="1">
      <c r="A11" s="42" t="s">
        <v>162</v>
      </c>
      <c r="B11" s="218">
        <v>715486</v>
      </c>
      <c r="C11" s="223">
        <v>177445</v>
      </c>
      <c r="D11" s="91">
        <v>228431</v>
      </c>
      <c r="E11" s="38">
        <f t="shared" si="0"/>
        <v>24.80062502970009</v>
      </c>
      <c r="F11" s="38">
        <f>C11/D11*100</f>
        <v>77.67991209599397</v>
      </c>
    </row>
    <row r="12" spans="1:6" s="13" customFormat="1" ht="19.5" customHeight="1">
      <c r="A12" s="42" t="s">
        <v>221</v>
      </c>
      <c r="B12" s="220"/>
      <c r="C12" s="129"/>
      <c r="D12" s="91"/>
      <c r="E12" s="38"/>
      <c r="F12" s="38"/>
    </row>
    <row r="13" spans="1:6" s="13" customFormat="1" ht="19.5" customHeight="1">
      <c r="A13" s="42" t="s">
        <v>166</v>
      </c>
      <c r="B13" s="220"/>
      <c r="C13" s="129"/>
      <c r="D13" s="91"/>
      <c r="E13" s="38"/>
      <c r="F13" s="38"/>
    </row>
    <row r="14" spans="1:6" s="13" customFormat="1" ht="19.5" customHeight="1">
      <c r="A14" s="42" t="s">
        <v>167</v>
      </c>
      <c r="B14" s="220"/>
      <c r="C14" s="131"/>
      <c r="D14" s="91"/>
      <c r="E14" s="38"/>
      <c r="F14" s="38"/>
    </row>
    <row r="15" spans="1:6" s="13" customFormat="1" ht="19.5" customHeight="1">
      <c r="A15" s="43" t="s">
        <v>38</v>
      </c>
      <c r="B15" s="31">
        <v>0</v>
      </c>
      <c r="C15" s="129">
        <v>0</v>
      </c>
      <c r="D15" s="91"/>
      <c r="E15" s="38"/>
      <c r="F15" s="38"/>
    </row>
    <row r="16" spans="1:6" s="14" customFormat="1" ht="19.5" customHeight="1">
      <c r="A16" s="222" t="s">
        <v>590</v>
      </c>
      <c r="B16" s="31"/>
      <c r="C16" s="129">
        <v>6.24</v>
      </c>
      <c r="D16" s="91"/>
      <c r="E16" s="44"/>
      <c r="F16" s="44"/>
    </row>
    <row r="17" spans="1:6" s="14" customFormat="1" ht="19.5" customHeight="1">
      <c r="A17" s="18" t="s">
        <v>168</v>
      </c>
      <c r="B17" s="31">
        <f>SUM(B18:B20)</f>
        <v>100002</v>
      </c>
      <c r="C17" s="31">
        <f>SUM(C18:C20)</f>
        <v>185506</v>
      </c>
      <c r="D17" s="31">
        <f>SUM(D18:D20)</f>
        <v>471455</v>
      </c>
      <c r="E17" s="38">
        <f t="shared" si="0"/>
        <v>185.5022899542009</v>
      </c>
      <c r="F17" s="44">
        <f>C17/D17*100</f>
        <v>39.347551728160695</v>
      </c>
    </row>
    <row r="18" spans="1:6" s="14" customFormat="1" ht="19.5" customHeight="1">
      <c r="A18" s="45" t="s">
        <v>169</v>
      </c>
      <c r="B18" s="217">
        <v>31064</v>
      </c>
      <c r="C18" s="31">
        <v>51705</v>
      </c>
      <c r="D18" s="91">
        <v>73269</v>
      </c>
      <c r="E18" s="38">
        <f t="shared" si="0"/>
        <v>166.44669070306463</v>
      </c>
      <c r="F18" s="44">
        <f>C18/D18*100</f>
        <v>70.56872620071243</v>
      </c>
    </row>
    <row r="19" spans="1:6" s="14" customFormat="1" ht="19.5" customHeight="1">
      <c r="A19" s="45" t="s">
        <v>170</v>
      </c>
      <c r="B19" s="218">
        <f>3457-2</f>
        <v>3455</v>
      </c>
      <c r="C19" s="31">
        <v>69549</v>
      </c>
      <c r="D19" s="91">
        <v>131034</v>
      </c>
      <c r="E19" s="38">
        <f t="shared" si="0"/>
        <v>2012.9956584659913</v>
      </c>
      <c r="F19" s="44">
        <f>C19/D19*100</f>
        <v>53.07706396813041</v>
      </c>
    </row>
    <row r="20" spans="1:6" s="14" customFormat="1" ht="19.5" customHeight="1">
      <c r="A20" s="45" t="s">
        <v>171</v>
      </c>
      <c r="B20" s="217">
        <v>65483</v>
      </c>
      <c r="C20" s="31">
        <v>64252</v>
      </c>
      <c r="D20" s="225">
        <f>271525-4373</f>
        <v>267152</v>
      </c>
      <c r="E20" s="38">
        <f t="shared" si="0"/>
        <v>98.12012277995815</v>
      </c>
      <c r="F20" s="44"/>
    </row>
    <row r="21" spans="1:6" s="14" customFormat="1" ht="19.5" customHeight="1">
      <c r="A21" s="19" t="s">
        <v>172</v>
      </c>
      <c r="B21" s="31">
        <f>SUM(B22:B23)</f>
        <v>0</v>
      </c>
      <c r="C21" s="31">
        <f>SUM(C22:C23)</f>
        <v>4212.99</v>
      </c>
      <c r="D21" s="31">
        <f>SUM(D22:D23)</f>
        <v>860</v>
      </c>
      <c r="E21" s="38">
        <f t="shared" si="0"/>
        <v>0</v>
      </c>
      <c r="F21" s="44">
        <f aca="true" t="shared" si="1" ref="F21:F28">C21/D21*100</f>
        <v>489.8825581395348</v>
      </c>
    </row>
    <row r="22" spans="1:6" s="14" customFormat="1" ht="19.5" customHeight="1">
      <c r="A22" s="45" t="s">
        <v>173</v>
      </c>
      <c r="B22" s="31"/>
      <c r="C22" s="69">
        <v>3600.99</v>
      </c>
      <c r="D22" s="69">
        <v>0</v>
      </c>
      <c r="E22" s="38">
        <f t="shared" si="0"/>
        <v>0</v>
      </c>
      <c r="F22" s="226"/>
    </row>
    <row r="23" spans="1:6" s="14" customFormat="1" ht="19.5" customHeight="1">
      <c r="A23" s="283" t="s">
        <v>643</v>
      </c>
      <c r="B23" s="31"/>
      <c r="C23" s="284">
        <v>612</v>
      </c>
      <c r="D23" s="225">
        <v>860</v>
      </c>
      <c r="E23" s="38">
        <f t="shared" si="0"/>
        <v>0</v>
      </c>
      <c r="F23" s="226">
        <f t="shared" si="1"/>
        <v>71.16279069767441</v>
      </c>
    </row>
    <row r="24" spans="1:6" s="14" customFormat="1" ht="19.5" customHeight="1">
      <c r="A24" s="18" t="s">
        <v>174</v>
      </c>
      <c r="B24" s="31">
        <f>SUM(B5+B17-B21)</f>
        <v>995303</v>
      </c>
      <c r="C24" s="125">
        <f>C5+C17-C21</f>
        <v>431622.82999999996</v>
      </c>
      <c r="D24" s="31">
        <f>SUM(D5+D17-D21)</f>
        <v>763782</v>
      </c>
      <c r="E24" s="38">
        <f t="shared" si="0"/>
        <v>43.36597297506387</v>
      </c>
      <c r="F24" s="226">
        <f t="shared" si="1"/>
        <v>56.511259757365316</v>
      </c>
    </row>
    <row r="25" spans="1:6" s="14" customFormat="1" ht="19.5" customHeight="1">
      <c r="A25" s="19" t="s">
        <v>175</v>
      </c>
      <c r="B25" s="31">
        <f>B26+B27</f>
        <v>10000</v>
      </c>
      <c r="C25" s="125">
        <f>C26+C27</f>
        <v>575400</v>
      </c>
      <c r="D25" s="125">
        <v>853400</v>
      </c>
      <c r="E25" s="38">
        <f t="shared" si="0"/>
        <v>5754</v>
      </c>
      <c r="F25" s="44">
        <f t="shared" si="1"/>
        <v>67.42441996719006</v>
      </c>
    </row>
    <row r="26" spans="1:6" s="13" customFormat="1" ht="19.5" customHeight="1">
      <c r="A26" s="3" t="s">
        <v>176</v>
      </c>
      <c r="B26" s="31"/>
      <c r="C26" s="125">
        <v>565400</v>
      </c>
      <c r="D26" s="69">
        <v>340000</v>
      </c>
      <c r="E26" s="38">
        <f t="shared" si="0"/>
        <v>0</v>
      </c>
      <c r="F26" s="44">
        <f t="shared" si="1"/>
        <v>166.2941176470588</v>
      </c>
    </row>
    <row r="27" spans="1:6" s="13" customFormat="1" ht="19.5" customHeight="1">
      <c r="A27" s="4" t="s">
        <v>177</v>
      </c>
      <c r="B27" s="221">
        <v>10000</v>
      </c>
      <c r="C27" s="125">
        <v>10000</v>
      </c>
      <c r="D27" s="31">
        <v>24000</v>
      </c>
      <c r="E27" s="38">
        <f t="shared" si="0"/>
        <v>100</v>
      </c>
      <c r="F27" s="38">
        <f t="shared" si="1"/>
        <v>41.66666666666667</v>
      </c>
    </row>
    <row r="28" spans="1:6" s="337" customFormat="1" ht="19.5" customHeight="1">
      <c r="A28" s="336" t="s">
        <v>106</v>
      </c>
      <c r="B28" s="331">
        <f>SUM(B24:B25)</f>
        <v>1005303</v>
      </c>
      <c r="C28" s="331">
        <f>C24+C25</f>
        <v>1007022.83</v>
      </c>
      <c r="D28" s="331">
        <f>SUM(D24:D25)</f>
        <v>1617182</v>
      </c>
      <c r="E28" s="334">
        <f t="shared" si="0"/>
        <v>100.17107578511155</v>
      </c>
      <c r="F28" s="334">
        <f t="shared" si="1"/>
        <v>62.27022252288239</v>
      </c>
    </row>
  </sheetData>
  <sheetProtection/>
  <mergeCells count="1">
    <mergeCell ref="A2:F2"/>
  </mergeCells>
  <printOptions horizontalCentered="1"/>
  <pageMargins left="0.71" right="0.71" top="0.39" bottom="0.28" header="0.2" footer="0.16"/>
  <pageSetup fitToHeight="1" fitToWidth="1" horizontalDpi="600" verticalDpi="600" orientation="landscape" paperSize="9" scale="99" r:id="rId1"/>
  <headerFooter>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18"/>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4.25"/>
  <cols>
    <col min="1" max="1" width="36.00390625" style="258" customWidth="1"/>
    <col min="2" max="2" width="14.25390625" style="258" customWidth="1"/>
    <col min="3" max="3" width="15.50390625" style="258" customWidth="1"/>
    <col min="4" max="4" width="14.75390625" style="258" customWidth="1"/>
    <col min="5" max="5" width="13.50390625" style="258" customWidth="1"/>
    <col min="6" max="6" width="12.75390625" style="258" customWidth="1"/>
    <col min="7" max="7" width="13.875" style="258" hidden="1" customWidth="1"/>
    <col min="8" max="8" width="15.125" style="258" customWidth="1"/>
    <col min="9" max="16384" width="9.00390625" style="258" customWidth="1"/>
  </cols>
  <sheetData>
    <row r="1" ht="12">
      <c r="A1" s="97" t="s">
        <v>1133</v>
      </c>
    </row>
    <row r="2" spans="1:9" ht="30" customHeight="1">
      <c r="A2" s="407" t="s">
        <v>1110</v>
      </c>
      <c r="B2" s="408"/>
      <c r="C2" s="408"/>
      <c r="D2" s="408"/>
      <c r="E2" s="408"/>
      <c r="F2" s="408"/>
      <c r="G2" s="408"/>
      <c r="H2" s="408"/>
      <c r="I2" s="259"/>
    </row>
    <row r="3" spans="1:8" ht="15" customHeight="1">
      <c r="A3" s="98"/>
      <c r="H3" s="260" t="s">
        <v>58</v>
      </c>
    </row>
    <row r="4" spans="1:8" s="262" customFormat="1" ht="39.75" customHeight="1">
      <c r="A4" s="242" t="s">
        <v>5</v>
      </c>
      <c r="B4" s="242" t="s">
        <v>3</v>
      </c>
      <c r="C4" s="242" t="s">
        <v>61</v>
      </c>
      <c r="D4" s="242" t="s">
        <v>113</v>
      </c>
      <c r="E4" s="362" t="s">
        <v>1101</v>
      </c>
      <c r="F4" s="362" t="s">
        <v>1102</v>
      </c>
      <c r="G4" s="261" t="s">
        <v>596</v>
      </c>
      <c r="H4" s="362" t="s">
        <v>1111</v>
      </c>
    </row>
    <row r="5" spans="1:8" ht="19.5" customHeight="1">
      <c r="A5" s="263" t="s">
        <v>6</v>
      </c>
      <c r="B5" s="257">
        <f>SUM(B6,B14)</f>
        <v>1005303</v>
      </c>
      <c r="C5" s="264">
        <f>SUM(C6,C14)</f>
        <v>1007023</v>
      </c>
      <c r="D5" s="264">
        <f>SUM(D6,D14)</f>
        <v>1005882</v>
      </c>
      <c r="E5" s="265">
        <f>IF(B5=0,0,D5/B5*100)</f>
        <v>100.05759457596366</v>
      </c>
      <c r="F5" s="265">
        <f>IF(C5=0,0,D5/C5*100)</f>
        <v>99.88669573584714</v>
      </c>
      <c r="G5" s="266">
        <f>SUM(G6+G14)</f>
        <v>1547633</v>
      </c>
      <c r="H5" s="267">
        <f>IF(G5=0,0,D5/G5*100)</f>
        <v>64.9948663539741</v>
      </c>
    </row>
    <row r="6" spans="1:8" ht="19.5" customHeight="1">
      <c r="A6" s="268" t="s">
        <v>39</v>
      </c>
      <c r="B6" s="257">
        <f>B7+B10+B11+B12+B13</f>
        <v>995303</v>
      </c>
      <c r="C6" s="257">
        <f>C7+C10+C11+C12+C13</f>
        <v>997023</v>
      </c>
      <c r="D6" s="257">
        <f>D7+D10+D11+D12+D13</f>
        <v>995882</v>
      </c>
      <c r="E6" s="265">
        <f aca="true" t="shared" si="0" ref="E6:E15">IF(B6=0,0,D6/B6*100)</f>
        <v>100.05817323970689</v>
      </c>
      <c r="F6" s="265">
        <f aca="true" t="shared" si="1" ref="F6:F15">IF(C6=0,0,D6/C6*100)</f>
        <v>99.88555931006606</v>
      </c>
      <c r="G6" s="257">
        <f>G7+G10+G11+G12+G13</f>
        <v>1422633</v>
      </c>
      <c r="H6" s="267">
        <f aca="true" t="shared" si="2" ref="H6:H15">IF(G6=0,0,D6/G6*100)</f>
        <v>70.00273436648806</v>
      </c>
    </row>
    <row r="7" spans="1:8" ht="20.25" customHeight="1">
      <c r="A7" s="269" t="s">
        <v>26</v>
      </c>
      <c r="B7" s="270">
        <v>927921</v>
      </c>
      <c r="C7" s="271">
        <v>362249</v>
      </c>
      <c r="D7" s="264">
        <v>362107</v>
      </c>
      <c r="E7" s="265">
        <f t="shared" si="0"/>
        <v>39.023472903404496</v>
      </c>
      <c r="F7" s="265">
        <f t="shared" si="1"/>
        <v>99.96080044389356</v>
      </c>
      <c r="G7" s="266">
        <v>865682</v>
      </c>
      <c r="H7" s="267">
        <f t="shared" si="2"/>
        <v>41.829101217306125</v>
      </c>
    </row>
    <row r="8" spans="1:8" ht="19.5" customHeight="1" hidden="1">
      <c r="A8" s="269" t="s">
        <v>40</v>
      </c>
      <c r="B8" s="272"/>
      <c r="C8" s="257"/>
      <c r="D8" s="264"/>
      <c r="E8" s="265">
        <f t="shared" si="0"/>
        <v>0</v>
      </c>
      <c r="F8" s="265">
        <f t="shared" si="1"/>
        <v>0</v>
      </c>
      <c r="G8" s="266"/>
      <c r="H8" s="267">
        <f t="shared" si="2"/>
        <v>0</v>
      </c>
    </row>
    <row r="9" spans="1:8" ht="19.5" customHeight="1" hidden="1">
      <c r="A9" s="269" t="s">
        <v>178</v>
      </c>
      <c r="B9" s="272"/>
      <c r="C9" s="257"/>
      <c r="D9" s="264"/>
      <c r="E9" s="265">
        <f t="shared" si="0"/>
        <v>0</v>
      </c>
      <c r="F9" s="265">
        <f t="shared" si="1"/>
        <v>0</v>
      </c>
      <c r="G9" s="266"/>
      <c r="H9" s="267">
        <f t="shared" si="2"/>
        <v>0</v>
      </c>
    </row>
    <row r="10" spans="1:8" ht="19.5" customHeight="1">
      <c r="A10" s="269" t="s">
        <v>27</v>
      </c>
      <c r="B10" s="273">
        <v>1899</v>
      </c>
      <c r="C10" s="274">
        <v>568830</v>
      </c>
      <c r="D10" s="264">
        <v>567831</v>
      </c>
      <c r="E10" s="264">
        <f t="shared" si="0"/>
        <v>29901.57977883096</v>
      </c>
      <c r="F10" s="265">
        <f t="shared" si="1"/>
        <v>99.82437635145826</v>
      </c>
      <c r="G10" s="266">
        <v>468608</v>
      </c>
      <c r="H10" s="267">
        <f t="shared" si="2"/>
        <v>121.17398763998908</v>
      </c>
    </row>
    <row r="11" spans="1:8" ht="19.5" customHeight="1">
      <c r="A11" s="269" t="s">
        <v>179</v>
      </c>
      <c r="B11" s="273">
        <v>65483</v>
      </c>
      <c r="C11" s="273">
        <v>65483</v>
      </c>
      <c r="D11" s="273">
        <v>65483</v>
      </c>
      <c r="E11" s="265">
        <f t="shared" si="0"/>
        <v>100</v>
      </c>
      <c r="F11" s="265">
        <f t="shared" si="1"/>
        <v>100</v>
      </c>
      <c r="G11" s="275">
        <v>46950</v>
      </c>
      <c r="H11" s="267">
        <f t="shared" si="2"/>
        <v>139.47390841320552</v>
      </c>
    </row>
    <row r="12" spans="1:8" ht="19.5" customHeight="1">
      <c r="A12" s="269" t="s">
        <v>28</v>
      </c>
      <c r="B12" s="272"/>
      <c r="C12" s="363">
        <v>461</v>
      </c>
      <c r="D12" s="363">
        <v>461</v>
      </c>
      <c r="E12" s="265">
        <f t="shared" si="0"/>
        <v>0</v>
      </c>
      <c r="F12" s="265">
        <f t="shared" si="1"/>
        <v>100</v>
      </c>
      <c r="G12" s="275">
        <v>793</v>
      </c>
      <c r="H12" s="267">
        <f t="shared" si="2"/>
        <v>58.13366960907944</v>
      </c>
    </row>
    <row r="13" spans="1:8" ht="19.5" customHeight="1">
      <c r="A13" s="269" t="s">
        <v>197</v>
      </c>
      <c r="B13" s="272"/>
      <c r="C13" s="257"/>
      <c r="D13" s="276"/>
      <c r="E13" s="265"/>
      <c r="F13" s="265"/>
      <c r="G13" s="275">
        <v>40600</v>
      </c>
      <c r="H13" s="267"/>
    </row>
    <row r="14" spans="1:8" ht="19.5" customHeight="1">
      <c r="A14" s="268" t="s">
        <v>29</v>
      </c>
      <c r="B14" s="257">
        <f>B15</f>
        <v>10000</v>
      </c>
      <c r="C14" s="257">
        <f>C15</f>
        <v>10000</v>
      </c>
      <c r="D14" s="257">
        <f>D15</f>
        <v>10000</v>
      </c>
      <c r="E14" s="265">
        <f t="shared" si="0"/>
        <v>100</v>
      </c>
      <c r="F14" s="265">
        <f t="shared" si="1"/>
        <v>100</v>
      </c>
      <c r="G14" s="266">
        <f>G15</f>
        <v>125000</v>
      </c>
      <c r="H14" s="267">
        <f t="shared" si="2"/>
        <v>8</v>
      </c>
    </row>
    <row r="15" spans="1:8" ht="19.5" customHeight="1">
      <c r="A15" s="269" t="s">
        <v>30</v>
      </c>
      <c r="B15" s="200">
        <v>10000</v>
      </c>
      <c r="C15" s="257">
        <v>10000</v>
      </c>
      <c r="D15" s="257">
        <v>10000</v>
      </c>
      <c r="E15" s="265">
        <f t="shared" si="0"/>
        <v>100</v>
      </c>
      <c r="F15" s="265">
        <f t="shared" si="1"/>
        <v>100</v>
      </c>
      <c r="G15" s="266">
        <v>125000</v>
      </c>
      <c r="H15" s="267">
        <f t="shared" si="2"/>
        <v>8</v>
      </c>
    </row>
    <row r="16" ht="19.5" customHeight="1">
      <c r="D16" s="277"/>
    </row>
    <row r="17" ht="19.5" customHeight="1">
      <c r="A17" s="278"/>
    </row>
    <row r="18" ht="19.5" customHeight="1">
      <c r="A18" s="278"/>
    </row>
  </sheetData>
  <sheetProtection/>
  <mergeCells count="1">
    <mergeCell ref="A2:H2"/>
  </mergeCells>
  <printOptions horizontalCentered="1"/>
  <pageMargins left="0.75" right="0.75" top="0.79" bottom="0.79" header="0.51" footer="0.51"/>
  <pageSetup horizontalDpi="600" verticalDpi="600" orientation="landscape" paperSize="9" scale="85"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G41"/>
  <sheetViews>
    <sheetView zoomScale="90" zoomScaleNormal="9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2" sqref="A2:F2"/>
    </sheetView>
  </sheetViews>
  <sheetFormatPr defaultColWidth="9.00390625" defaultRowHeight="14.25"/>
  <cols>
    <col min="1" max="1" width="69.25390625" style="1" bestFit="1" customWidth="1"/>
    <col min="2" max="2" width="14.50390625" style="105" customWidth="1"/>
    <col min="3" max="4" width="16.00390625" style="105" bestFit="1" customWidth="1"/>
    <col min="5" max="5" width="11.625" style="105" bestFit="1" customWidth="1"/>
    <col min="6" max="6" width="11.25390625" style="105" bestFit="1" customWidth="1"/>
    <col min="7" max="16384" width="9.00390625" style="1" customWidth="1"/>
  </cols>
  <sheetData>
    <row r="1" ht="12.75">
      <c r="A1" s="51" t="s">
        <v>1079</v>
      </c>
    </row>
    <row r="2" spans="1:6" ht="20.25">
      <c r="A2" s="409" t="s">
        <v>639</v>
      </c>
      <c r="B2" s="388"/>
      <c r="C2" s="388"/>
      <c r="D2" s="388"/>
      <c r="E2" s="388"/>
      <c r="F2" s="388"/>
    </row>
    <row r="3" spans="1:6" ht="12.75">
      <c r="A3" s="52"/>
      <c r="D3" s="106"/>
      <c r="F3" s="107" t="s">
        <v>180</v>
      </c>
    </row>
    <row r="4" spans="1:6" ht="48" customHeight="1">
      <c r="A4" s="53" t="s">
        <v>5</v>
      </c>
      <c r="B4" s="285" t="s">
        <v>181</v>
      </c>
      <c r="C4" s="279" t="s">
        <v>182</v>
      </c>
      <c r="D4" s="279" t="s">
        <v>183</v>
      </c>
      <c r="E4" s="364" t="s">
        <v>1101</v>
      </c>
      <c r="F4" s="364" t="s">
        <v>1102</v>
      </c>
    </row>
    <row r="5" spans="1:7" ht="19.5" customHeight="1">
      <c r="A5" s="53" t="s">
        <v>6</v>
      </c>
      <c r="B5" s="286">
        <f>B6+B38</f>
        <v>141898</v>
      </c>
      <c r="C5" s="281">
        <f>C6+C38</f>
        <v>606006.8200000001</v>
      </c>
      <c r="D5" s="281">
        <f>D6+D38</f>
        <v>604865.8200000001</v>
      </c>
      <c r="E5" s="37">
        <f aca="true" t="shared" si="0" ref="E5:E41">IF(B5=0,0,D5/B5*100)</f>
        <v>426.2680376044765</v>
      </c>
      <c r="F5" s="37">
        <f aca="true" t="shared" si="1" ref="F5:F41">D5/C5*100</f>
        <v>99.81171829056314</v>
      </c>
      <c r="G5" s="338"/>
    </row>
    <row r="6" spans="1:7" ht="19.5" customHeight="1">
      <c r="A6" s="54" t="s">
        <v>39</v>
      </c>
      <c r="B6" s="286">
        <f>B7+B20+B28+B34</f>
        <v>131898</v>
      </c>
      <c r="C6" s="281">
        <f>C7+C20+C28+C34</f>
        <v>596006.8200000001</v>
      </c>
      <c r="D6" s="281">
        <f>D7+D20+D28+D34</f>
        <v>594865.8200000001</v>
      </c>
      <c r="E6" s="37">
        <f t="shared" si="0"/>
        <v>451.0044276638008</v>
      </c>
      <c r="F6" s="37">
        <f t="shared" si="1"/>
        <v>99.80855923762752</v>
      </c>
      <c r="G6" s="338"/>
    </row>
    <row r="7" spans="1:7" ht="19.5" customHeight="1">
      <c r="A7" s="55" t="s">
        <v>13</v>
      </c>
      <c r="B7" s="286">
        <f>B8+B12+B14+B15+B18</f>
        <v>64516</v>
      </c>
      <c r="C7" s="281">
        <f>C8+C12+C14+C15+C18</f>
        <v>127032.82</v>
      </c>
      <c r="D7" s="281">
        <f>D8+D12+D14+D15+D18</f>
        <v>126890.82</v>
      </c>
      <c r="E7" s="37">
        <f t="shared" si="0"/>
        <v>196.68116436232873</v>
      </c>
      <c r="F7" s="37">
        <f t="shared" si="1"/>
        <v>99.88821786369854</v>
      </c>
      <c r="G7" s="338"/>
    </row>
    <row r="8" spans="1:7" ht="19.5" customHeight="1">
      <c r="A8" s="55" t="s">
        <v>238</v>
      </c>
      <c r="B8" s="286">
        <f>B9+B10+B11</f>
        <v>48850</v>
      </c>
      <c r="C8" s="281">
        <f>C9+C10+C11</f>
        <v>126741.82</v>
      </c>
      <c r="D8" s="281">
        <f>D9+D10+D11</f>
        <v>126696.82</v>
      </c>
      <c r="E8" s="37">
        <f t="shared" si="0"/>
        <v>259.3588945752303</v>
      </c>
      <c r="F8" s="37">
        <f t="shared" si="1"/>
        <v>99.96449475003594</v>
      </c>
      <c r="G8" s="338"/>
    </row>
    <row r="9" spans="1:7" ht="19.5" customHeight="1">
      <c r="A9" s="55" t="s">
        <v>41</v>
      </c>
      <c r="B9" s="287">
        <f>709762-692283</f>
        <v>17479</v>
      </c>
      <c r="C9" s="35">
        <f>248657-171817</f>
        <v>76840</v>
      </c>
      <c r="D9" s="35">
        <f>248657-171817</f>
        <v>76840</v>
      </c>
      <c r="E9" s="37">
        <f t="shared" si="0"/>
        <v>439.61325018593743</v>
      </c>
      <c r="F9" s="37">
        <f t="shared" si="1"/>
        <v>100</v>
      </c>
      <c r="G9" s="338"/>
    </row>
    <row r="10" spans="1:7" ht="19.5" customHeight="1">
      <c r="A10" s="55" t="s">
        <v>42</v>
      </c>
      <c r="B10" s="287">
        <f>197779-165122-1488</f>
        <v>31169</v>
      </c>
      <c r="C10" s="35">
        <f>108599-58899.18</f>
        <v>49699.82</v>
      </c>
      <c r="D10" s="35">
        <f>108554-58899.18</f>
        <v>49654.82</v>
      </c>
      <c r="E10" s="37">
        <f t="shared" si="0"/>
        <v>159.30835124643073</v>
      </c>
      <c r="F10" s="37">
        <f t="shared" si="1"/>
        <v>99.9094564125182</v>
      </c>
      <c r="G10" s="338"/>
    </row>
    <row r="11" spans="1:7" ht="19.5" customHeight="1">
      <c r="A11" s="55" t="s">
        <v>43</v>
      </c>
      <c r="B11" s="287">
        <v>202</v>
      </c>
      <c r="C11" s="35">
        <v>202</v>
      </c>
      <c r="D11" s="35">
        <v>202</v>
      </c>
      <c r="E11" s="37">
        <f t="shared" si="0"/>
        <v>100</v>
      </c>
      <c r="F11" s="37">
        <f t="shared" si="1"/>
        <v>100</v>
      </c>
      <c r="G11" s="338"/>
    </row>
    <row r="12" spans="1:7" ht="19.5" customHeight="1">
      <c r="A12" s="55" t="s">
        <v>184</v>
      </c>
      <c r="B12" s="286">
        <f>SUM(B13)</f>
        <v>7035</v>
      </c>
      <c r="C12" s="281">
        <f>SUM(C13)</f>
        <v>25</v>
      </c>
      <c r="D12" s="281">
        <f>SUM(D13)</f>
        <v>25</v>
      </c>
      <c r="E12" s="37">
        <f t="shared" si="0"/>
        <v>0.35536602700781805</v>
      </c>
      <c r="F12" s="37">
        <f t="shared" si="1"/>
        <v>100</v>
      </c>
      <c r="G12" s="338"/>
    </row>
    <row r="13" spans="1:7" ht="19.5" customHeight="1">
      <c r="A13" s="55" t="s">
        <v>44</v>
      </c>
      <c r="B13" s="287">
        <v>7035</v>
      </c>
      <c r="C13" s="281">
        <v>25</v>
      </c>
      <c r="D13" s="281">
        <v>25</v>
      </c>
      <c r="E13" s="37">
        <f t="shared" si="0"/>
        <v>0.35536602700781805</v>
      </c>
      <c r="F13" s="37">
        <f t="shared" si="1"/>
        <v>100</v>
      </c>
      <c r="G13" s="338"/>
    </row>
    <row r="14" spans="1:7" ht="19.5" customHeight="1">
      <c r="A14" s="99" t="s">
        <v>45</v>
      </c>
      <c r="B14" s="381">
        <f>7046+1488</f>
        <v>8534</v>
      </c>
      <c r="C14" s="282">
        <v>168</v>
      </c>
      <c r="D14" s="282">
        <v>168</v>
      </c>
      <c r="E14" s="37">
        <f t="shared" si="0"/>
        <v>1.9685962034216076</v>
      </c>
      <c r="F14" s="37">
        <f t="shared" si="1"/>
        <v>100</v>
      </c>
      <c r="G14" s="338"/>
    </row>
    <row r="15" spans="1:7" ht="19.5" customHeight="1">
      <c r="A15" s="100" t="s">
        <v>185</v>
      </c>
      <c r="B15" s="288">
        <f>SUM(B16:B17)</f>
        <v>97</v>
      </c>
      <c r="C15" s="35">
        <f>SUM(C16:C17)</f>
        <v>97</v>
      </c>
      <c r="D15" s="35">
        <f>SUM(D16:D17)</f>
        <v>0</v>
      </c>
      <c r="E15" s="37">
        <f t="shared" si="0"/>
        <v>0</v>
      </c>
      <c r="F15" s="37">
        <f t="shared" si="1"/>
        <v>0</v>
      </c>
      <c r="G15" s="338"/>
    </row>
    <row r="16" spans="1:7" ht="19.5" customHeight="1">
      <c r="A16" s="100" t="s">
        <v>1125</v>
      </c>
      <c r="B16" s="287">
        <v>97</v>
      </c>
      <c r="C16" s="272">
        <v>97</v>
      </c>
      <c r="D16" s="272">
        <v>0</v>
      </c>
      <c r="E16" s="37">
        <f t="shared" si="0"/>
        <v>0</v>
      </c>
      <c r="F16" s="37">
        <f t="shared" si="1"/>
        <v>0</v>
      </c>
      <c r="G16" s="338"/>
    </row>
    <row r="17" spans="1:7" ht="19.5" customHeight="1">
      <c r="A17" s="280" t="s">
        <v>640</v>
      </c>
      <c r="B17" s="287">
        <f>6000-6000</f>
        <v>0</v>
      </c>
      <c r="C17" s="272">
        <f>4500-4500</f>
        <v>0</v>
      </c>
      <c r="D17" s="272">
        <f>4500-4500</f>
        <v>0</v>
      </c>
      <c r="E17" s="37"/>
      <c r="F17" s="37"/>
      <c r="G17" s="338"/>
    </row>
    <row r="18" spans="1:7" ht="19.5" customHeight="1">
      <c r="A18" s="280" t="s">
        <v>642</v>
      </c>
      <c r="B18" s="287">
        <f>B19</f>
        <v>0</v>
      </c>
      <c r="C18" s="272">
        <f>C19</f>
        <v>1</v>
      </c>
      <c r="D18" s="272">
        <f>D19</f>
        <v>1</v>
      </c>
      <c r="E18" s="37"/>
      <c r="F18" s="37"/>
      <c r="G18" s="338"/>
    </row>
    <row r="19" spans="1:7" ht="19.5" customHeight="1">
      <c r="A19" s="280" t="s">
        <v>641</v>
      </c>
      <c r="B19" s="287"/>
      <c r="C19" s="272">
        <v>1</v>
      </c>
      <c r="D19" s="272">
        <v>1</v>
      </c>
      <c r="E19" s="37"/>
      <c r="F19" s="37"/>
      <c r="G19" s="338"/>
    </row>
    <row r="20" spans="1:7" ht="18.75" customHeight="1">
      <c r="A20" s="102" t="s">
        <v>22</v>
      </c>
      <c r="B20" s="287">
        <f>B21+B23</f>
        <v>1899</v>
      </c>
      <c r="C20" s="272">
        <f>C21+C23</f>
        <v>403030</v>
      </c>
      <c r="D20" s="272">
        <f>D21+D23</f>
        <v>402031</v>
      </c>
      <c r="E20" s="37">
        <f t="shared" si="0"/>
        <v>21170.66877303844</v>
      </c>
      <c r="F20" s="37">
        <f t="shared" si="1"/>
        <v>99.75212763317867</v>
      </c>
      <c r="G20" s="338"/>
    </row>
    <row r="21" spans="1:7" ht="19.5" customHeight="1">
      <c r="A21" s="201" t="s">
        <v>320</v>
      </c>
      <c r="B21" s="287"/>
      <c r="C21" s="272">
        <f>C22</f>
        <v>399600</v>
      </c>
      <c r="D21" s="272">
        <f>D22</f>
        <v>399600</v>
      </c>
      <c r="E21" s="37">
        <f t="shared" si="0"/>
        <v>0</v>
      </c>
      <c r="F21" s="11">
        <f>D21/C21*100</f>
        <v>100</v>
      </c>
      <c r="G21" s="338"/>
    </row>
    <row r="22" spans="1:7" ht="19.5" customHeight="1">
      <c r="A22" s="201" t="s">
        <v>321</v>
      </c>
      <c r="B22" s="287"/>
      <c r="C22" s="272">
        <f>565400-165800</f>
        <v>399600</v>
      </c>
      <c r="D22" s="272">
        <f>565400-165800</f>
        <v>399600</v>
      </c>
      <c r="E22" s="37">
        <f t="shared" si="0"/>
        <v>0</v>
      </c>
      <c r="F22" s="11">
        <f>D22/C22*100</f>
        <v>100</v>
      </c>
      <c r="G22" s="338"/>
    </row>
    <row r="23" spans="1:7" ht="19.5" customHeight="1">
      <c r="A23" s="102" t="s">
        <v>46</v>
      </c>
      <c r="B23" s="287">
        <f>SUM(B24:B27)</f>
        <v>1899</v>
      </c>
      <c r="C23" s="272">
        <f>SUM(C24:C27)</f>
        <v>3430</v>
      </c>
      <c r="D23" s="272">
        <f>SUM(D24:D27)</f>
        <v>2431</v>
      </c>
      <c r="E23" s="37">
        <f t="shared" si="0"/>
        <v>128.01474460242233</v>
      </c>
      <c r="F23" s="37">
        <f t="shared" si="1"/>
        <v>70.87463556851313</v>
      </c>
      <c r="G23" s="338"/>
    </row>
    <row r="24" spans="1:7" ht="19.5" customHeight="1">
      <c r="A24" s="102" t="s">
        <v>186</v>
      </c>
      <c r="B24" s="287">
        <v>1357</v>
      </c>
      <c r="C24" s="272">
        <v>2128</v>
      </c>
      <c r="D24" s="272">
        <v>1560</v>
      </c>
      <c r="E24" s="37">
        <f t="shared" si="0"/>
        <v>114.95946941783346</v>
      </c>
      <c r="F24" s="37">
        <f t="shared" si="1"/>
        <v>73.30827067669173</v>
      </c>
      <c r="G24" s="338"/>
    </row>
    <row r="25" spans="1:7" ht="19.5" customHeight="1">
      <c r="A25" s="101" t="s">
        <v>198</v>
      </c>
      <c r="B25" s="287">
        <v>537</v>
      </c>
      <c r="C25" s="272">
        <v>1022</v>
      </c>
      <c r="D25" s="272">
        <v>596</v>
      </c>
      <c r="E25" s="37">
        <f t="shared" si="0"/>
        <v>110.98696461824953</v>
      </c>
      <c r="F25" s="37">
        <f t="shared" si="1"/>
        <v>58.31702544031311</v>
      </c>
      <c r="G25" s="338"/>
    </row>
    <row r="26" spans="1:7" ht="19.5" customHeight="1">
      <c r="A26" s="101" t="s">
        <v>199</v>
      </c>
      <c r="B26" s="287">
        <v>5</v>
      </c>
      <c r="C26" s="272">
        <v>280</v>
      </c>
      <c r="D26" s="272">
        <v>275</v>
      </c>
      <c r="E26" s="37">
        <f t="shared" si="0"/>
        <v>5500</v>
      </c>
      <c r="F26" s="37">
        <f t="shared" si="1"/>
        <v>98.21428571428571</v>
      </c>
      <c r="G26" s="338"/>
    </row>
    <row r="27" spans="1:7" ht="19.5" customHeight="1">
      <c r="A27" s="101" t="s">
        <v>200</v>
      </c>
      <c r="B27" s="287"/>
      <c r="C27" s="272"/>
      <c r="D27" s="272"/>
      <c r="E27" s="37">
        <f t="shared" si="0"/>
        <v>0</v>
      </c>
      <c r="F27" s="37"/>
      <c r="G27" s="338"/>
    </row>
    <row r="28" spans="1:7" ht="19.5" customHeight="1">
      <c r="A28" s="104" t="s">
        <v>202</v>
      </c>
      <c r="B28" s="287">
        <f>SUM(B29)</f>
        <v>65483</v>
      </c>
      <c r="C28" s="272">
        <f>SUM(C29)</f>
        <v>65483</v>
      </c>
      <c r="D28" s="272">
        <f>SUM(D29)</f>
        <v>65483</v>
      </c>
      <c r="E28" s="37">
        <f t="shared" si="0"/>
        <v>100</v>
      </c>
      <c r="F28" s="37">
        <f t="shared" si="1"/>
        <v>100</v>
      </c>
      <c r="G28" s="338"/>
    </row>
    <row r="29" spans="1:7" ht="19.5" customHeight="1">
      <c r="A29" s="103" t="s">
        <v>201</v>
      </c>
      <c r="B29" s="287">
        <f>SUM(B30:B33)</f>
        <v>65483</v>
      </c>
      <c r="C29" s="272">
        <f>SUM(C30:C33)</f>
        <v>65483</v>
      </c>
      <c r="D29" s="272">
        <f>SUM(D30:D33)</f>
        <v>65483</v>
      </c>
      <c r="E29" s="37">
        <f t="shared" si="0"/>
        <v>100</v>
      </c>
      <c r="F29" s="37">
        <f t="shared" si="1"/>
        <v>100</v>
      </c>
      <c r="G29" s="338"/>
    </row>
    <row r="30" spans="1:6" ht="19.5" customHeight="1">
      <c r="A30" s="102" t="s">
        <v>47</v>
      </c>
      <c r="B30" s="287">
        <v>14271</v>
      </c>
      <c r="C30" s="272">
        <v>14271</v>
      </c>
      <c r="D30" s="272">
        <v>14271</v>
      </c>
      <c r="E30" s="37">
        <f t="shared" si="0"/>
        <v>100</v>
      </c>
      <c r="F30" s="37">
        <f t="shared" si="1"/>
        <v>100</v>
      </c>
    </row>
    <row r="31" spans="1:6" ht="19.5" customHeight="1">
      <c r="A31" s="102" t="s">
        <v>239</v>
      </c>
      <c r="B31" s="287">
        <v>26602</v>
      </c>
      <c r="C31" s="272">
        <v>26602</v>
      </c>
      <c r="D31" s="272">
        <v>26602</v>
      </c>
      <c r="E31" s="37">
        <f t="shared" si="0"/>
        <v>100</v>
      </c>
      <c r="F31" s="37">
        <f t="shared" si="1"/>
        <v>100</v>
      </c>
    </row>
    <row r="32" spans="1:6" ht="19.5" customHeight="1">
      <c r="A32" s="102" t="s">
        <v>240</v>
      </c>
      <c r="B32" s="287">
        <v>8739</v>
      </c>
      <c r="C32" s="272">
        <v>8739</v>
      </c>
      <c r="D32" s="272">
        <v>8739</v>
      </c>
      <c r="E32" s="37">
        <f t="shared" si="0"/>
        <v>100</v>
      </c>
      <c r="F32" s="37">
        <f t="shared" si="1"/>
        <v>100</v>
      </c>
    </row>
    <row r="33" spans="1:6" ht="19.5" customHeight="1">
      <c r="A33" s="102" t="s">
        <v>241</v>
      </c>
      <c r="B33" s="287">
        <v>15871</v>
      </c>
      <c r="C33" s="272">
        <v>15871</v>
      </c>
      <c r="D33" s="272">
        <v>15871</v>
      </c>
      <c r="E33" s="37">
        <f t="shared" si="0"/>
        <v>100</v>
      </c>
      <c r="F33" s="37">
        <f t="shared" si="1"/>
        <v>100</v>
      </c>
    </row>
    <row r="34" spans="1:6" ht="19.5" customHeight="1">
      <c r="A34" s="102" t="s">
        <v>24</v>
      </c>
      <c r="B34" s="288">
        <f>SUM(B35)</f>
        <v>0</v>
      </c>
      <c r="C34" s="35">
        <f>SUM(C35)</f>
        <v>461</v>
      </c>
      <c r="D34" s="35">
        <f>SUM(D35)</f>
        <v>461</v>
      </c>
      <c r="E34" s="37">
        <f t="shared" si="0"/>
        <v>0</v>
      </c>
      <c r="F34" s="37">
        <f t="shared" si="1"/>
        <v>100</v>
      </c>
    </row>
    <row r="35" spans="1:6" ht="19.5" customHeight="1">
      <c r="A35" s="102" t="s">
        <v>48</v>
      </c>
      <c r="B35" s="288">
        <f>SUM(B36:B36)</f>
        <v>0</v>
      </c>
      <c r="C35" s="35">
        <f>SUM(C36:C37)</f>
        <v>461</v>
      </c>
      <c r="D35" s="35">
        <f>SUM(D36:D37)</f>
        <v>461</v>
      </c>
      <c r="E35" s="37">
        <f t="shared" si="0"/>
        <v>0</v>
      </c>
      <c r="F35" s="37">
        <f t="shared" si="1"/>
        <v>100</v>
      </c>
    </row>
    <row r="36" spans="1:6" ht="19.5" customHeight="1">
      <c r="A36" s="103" t="s">
        <v>203</v>
      </c>
      <c r="B36" s="288"/>
      <c r="C36" s="272">
        <v>8</v>
      </c>
      <c r="D36" s="272">
        <v>8</v>
      </c>
      <c r="E36" s="37">
        <f t="shared" si="0"/>
        <v>0</v>
      </c>
      <c r="F36" s="37">
        <f t="shared" si="1"/>
        <v>100</v>
      </c>
    </row>
    <row r="37" spans="1:6" ht="19.5" customHeight="1">
      <c r="A37" s="146" t="s">
        <v>249</v>
      </c>
      <c r="B37" s="288"/>
      <c r="C37" s="272">
        <v>453</v>
      </c>
      <c r="D37" s="272">
        <v>453</v>
      </c>
      <c r="E37" s="37">
        <f t="shared" si="0"/>
        <v>0</v>
      </c>
      <c r="F37" s="37">
        <f t="shared" si="1"/>
        <v>100</v>
      </c>
    </row>
    <row r="38" spans="1:6" s="370" customFormat="1" ht="19.5" customHeight="1">
      <c r="A38" s="367" t="s">
        <v>29</v>
      </c>
      <c r="B38" s="368">
        <f>B39</f>
        <v>10000</v>
      </c>
      <c r="C38" s="368">
        <f>C39</f>
        <v>10000</v>
      </c>
      <c r="D38" s="368">
        <f>D39</f>
        <v>10000</v>
      </c>
      <c r="E38" s="369">
        <f t="shared" si="0"/>
        <v>100</v>
      </c>
      <c r="F38" s="369">
        <f t="shared" si="1"/>
        <v>100</v>
      </c>
    </row>
    <row r="39" spans="1:6" ht="19.5" customHeight="1">
      <c r="A39" s="102" t="s">
        <v>187</v>
      </c>
      <c r="B39" s="288">
        <f>B40</f>
        <v>10000</v>
      </c>
      <c r="C39" s="272">
        <f>SUM(C40)</f>
        <v>10000</v>
      </c>
      <c r="D39" s="272">
        <f>SUM(D40)</f>
        <v>10000</v>
      </c>
      <c r="E39" s="37">
        <f t="shared" si="0"/>
        <v>100</v>
      </c>
      <c r="F39" s="37">
        <f t="shared" si="1"/>
        <v>100</v>
      </c>
    </row>
    <row r="40" spans="1:6" ht="19.5" customHeight="1">
      <c r="A40" s="102" t="s">
        <v>49</v>
      </c>
      <c r="B40" s="288">
        <f>B41</f>
        <v>10000</v>
      </c>
      <c r="C40" s="35">
        <f>C41</f>
        <v>10000</v>
      </c>
      <c r="D40" s="35">
        <f>D41</f>
        <v>10000</v>
      </c>
      <c r="E40" s="37">
        <f t="shared" si="0"/>
        <v>100</v>
      </c>
      <c r="F40" s="37">
        <f t="shared" si="1"/>
        <v>100</v>
      </c>
    </row>
    <row r="41" spans="1:6" ht="19.5" customHeight="1">
      <c r="A41" s="102" t="s">
        <v>50</v>
      </c>
      <c r="B41" s="287">
        <v>10000</v>
      </c>
      <c r="C41" s="272">
        <v>10000</v>
      </c>
      <c r="D41" s="272">
        <v>10000</v>
      </c>
      <c r="E41" s="37">
        <f t="shared" si="0"/>
        <v>100</v>
      </c>
      <c r="F41" s="37">
        <f t="shared" si="1"/>
        <v>100</v>
      </c>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sheetData>
  <sheetProtection/>
  <autoFilter ref="A4:F41"/>
  <mergeCells count="1">
    <mergeCell ref="A2:F2"/>
  </mergeCells>
  <printOptions horizontalCentered="1"/>
  <pageMargins left="0.31" right="0.31" top="0.47" bottom="0.47" header="0.31" footer="0.31"/>
  <pageSetup horizontalDpi="600" verticalDpi="600" orientation="landscape" paperSize="9" r:id="rId1"/>
  <headerFooter>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F16"/>
  <sheetViews>
    <sheetView zoomScale="90" zoomScaleNormal="9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2" sqref="A2:E2"/>
    </sheetView>
  </sheetViews>
  <sheetFormatPr defaultColWidth="9.00390625" defaultRowHeight="14.25"/>
  <cols>
    <col min="1" max="1" width="69.875" style="115" customWidth="1"/>
    <col min="2" max="2" width="42.75390625" style="47" bestFit="1" customWidth="1"/>
    <col min="3" max="4" width="12.00390625" style="48" bestFit="1" customWidth="1"/>
    <col min="5" max="5" width="9.625" style="48" bestFit="1" customWidth="1"/>
    <col min="6" max="228" width="9.00390625" style="48" customWidth="1"/>
    <col min="229" max="229" width="46.125" style="48" customWidth="1"/>
    <col min="230" max="230" width="16.75390625" style="48" customWidth="1"/>
    <col min="231" max="232" width="14.75390625" style="48" customWidth="1"/>
    <col min="233" max="233" width="11.375" style="48" customWidth="1"/>
    <col min="234" max="234" width="9.50390625" style="48" bestFit="1" customWidth="1"/>
    <col min="235" max="16384" width="9.00390625" style="48" customWidth="1"/>
  </cols>
  <sheetData>
    <row r="1" ht="12.75">
      <c r="A1" s="46" t="s">
        <v>1082</v>
      </c>
    </row>
    <row r="2" spans="1:5" ht="30" customHeight="1">
      <c r="A2" s="410" t="s">
        <v>579</v>
      </c>
      <c r="B2" s="394"/>
      <c r="C2" s="394"/>
      <c r="D2" s="394"/>
      <c r="E2" s="394"/>
    </row>
    <row r="3" spans="1:5" ht="15" customHeight="1">
      <c r="A3" s="109"/>
      <c r="B3" s="109"/>
      <c r="E3" s="110" t="s">
        <v>1</v>
      </c>
    </row>
    <row r="4" spans="1:5" s="49" customFormat="1" ht="19.5" customHeight="1">
      <c r="A4" s="413" t="s">
        <v>2</v>
      </c>
      <c r="B4" s="413" t="s">
        <v>31</v>
      </c>
      <c r="C4" s="411" t="s">
        <v>32</v>
      </c>
      <c r="D4" s="412"/>
      <c r="E4" s="415" t="s">
        <v>34</v>
      </c>
    </row>
    <row r="5" spans="1:5" s="49" customFormat="1" ht="19.5" customHeight="1">
      <c r="A5" s="414"/>
      <c r="B5" s="414"/>
      <c r="C5" s="111" t="s">
        <v>35</v>
      </c>
      <c r="D5" s="339" t="s">
        <v>113</v>
      </c>
      <c r="E5" s="401"/>
    </row>
    <row r="6" spans="1:6" s="50" customFormat="1" ht="19.5" customHeight="1">
      <c r="A6" s="112" t="s">
        <v>188</v>
      </c>
      <c r="C6" s="236">
        <f>SUM(C7:C16)</f>
        <v>51705.560000000005</v>
      </c>
      <c r="D6" s="236">
        <f>SUM(D7:D16)</f>
        <v>51705.560000000005</v>
      </c>
      <c r="E6" s="237">
        <f>D6/C6*100</f>
        <v>100</v>
      </c>
      <c r="F6" s="145"/>
    </row>
    <row r="7" spans="1:5" s="140" customFormat="1" ht="19.5" customHeight="1">
      <c r="A7" s="216" t="s">
        <v>588</v>
      </c>
      <c r="B7" s="142" t="s">
        <v>217</v>
      </c>
      <c r="C7" s="143">
        <v>40000</v>
      </c>
      <c r="D7" s="143">
        <v>40000</v>
      </c>
      <c r="E7" s="238">
        <f aca="true" t="shared" si="0" ref="E7:E16">D7/C7*100</f>
        <v>100</v>
      </c>
    </row>
    <row r="8" spans="1:5" s="140" customFormat="1" ht="19.5" customHeight="1">
      <c r="A8" s="379" t="s">
        <v>1124</v>
      </c>
      <c r="B8" s="216" t="s">
        <v>1123</v>
      </c>
      <c r="C8" s="143">
        <v>10000</v>
      </c>
      <c r="D8" s="143">
        <v>10000</v>
      </c>
      <c r="E8" s="238">
        <f t="shared" si="0"/>
        <v>100</v>
      </c>
    </row>
    <row r="9" spans="1:5" s="140" customFormat="1" ht="19.5" customHeight="1">
      <c r="A9" s="142" t="s">
        <v>580</v>
      </c>
      <c r="B9" s="142" t="s">
        <v>219</v>
      </c>
      <c r="C9" s="143">
        <v>50.4</v>
      </c>
      <c r="D9" s="143">
        <v>50.4</v>
      </c>
      <c r="E9" s="238">
        <f t="shared" si="0"/>
        <v>100</v>
      </c>
    </row>
    <row r="10" spans="1:5" s="140" customFormat="1" ht="19.5" customHeight="1">
      <c r="A10" s="142" t="s">
        <v>581</v>
      </c>
      <c r="B10" s="142" t="s">
        <v>219</v>
      </c>
      <c r="C10" s="143">
        <v>1.36</v>
      </c>
      <c r="D10" s="143">
        <v>1.36</v>
      </c>
      <c r="E10" s="238">
        <f t="shared" si="0"/>
        <v>100</v>
      </c>
    </row>
    <row r="11" spans="1:5" s="141" customFormat="1" ht="19.5" customHeight="1">
      <c r="A11" s="142" t="s">
        <v>582</v>
      </c>
      <c r="B11" s="142" t="s">
        <v>220</v>
      </c>
      <c r="C11" s="143">
        <v>410</v>
      </c>
      <c r="D11" s="143">
        <v>410</v>
      </c>
      <c r="E11" s="238">
        <f t="shared" si="0"/>
        <v>100</v>
      </c>
    </row>
    <row r="12" spans="1:5" s="141" customFormat="1" ht="19.5" customHeight="1">
      <c r="A12" s="142" t="s">
        <v>583</v>
      </c>
      <c r="B12" s="142" t="s">
        <v>219</v>
      </c>
      <c r="C12" s="143">
        <v>613.3</v>
      </c>
      <c r="D12" s="143">
        <v>613.3</v>
      </c>
      <c r="E12" s="238">
        <f t="shared" si="0"/>
        <v>100</v>
      </c>
    </row>
    <row r="13" spans="1:5" s="141" customFormat="1" ht="19.5" customHeight="1">
      <c r="A13" s="142" t="s">
        <v>584</v>
      </c>
      <c r="B13" s="142" t="s">
        <v>219</v>
      </c>
      <c r="C13" s="143">
        <v>9.5</v>
      </c>
      <c r="D13" s="143">
        <v>9.5</v>
      </c>
      <c r="E13" s="238">
        <f t="shared" si="0"/>
        <v>100</v>
      </c>
    </row>
    <row r="14" spans="1:5" s="141" customFormat="1" ht="19.5" customHeight="1">
      <c r="A14" s="142" t="s">
        <v>585</v>
      </c>
      <c r="B14" s="142" t="s">
        <v>219</v>
      </c>
      <c r="C14" s="143">
        <v>400</v>
      </c>
      <c r="D14" s="143">
        <v>400</v>
      </c>
      <c r="E14" s="238">
        <f t="shared" si="0"/>
        <v>100</v>
      </c>
    </row>
    <row r="15" spans="1:5" s="141" customFormat="1" ht="19.5" customHeight="1">
      <c r="A15" s="142" t="s">
        <v>586</v>
      </c>
      <c r="B15" s="142" t="s">
        <v>219</v>
      </c>
      <c r="C15" s="143">
        <v>216</v>
      </c>
      <c r="D15" s="143">
        <v>216</v>
      </c>
      <c r="E15" s="238">
        <f t="shared" si="0"/>
        <v>100</v>
      </c>
    </row>
    <row r="16" spans="1:5" s="141" customFormat="1" ht="14.25">
      <c r="A16" s="142" t="s">
        <v>587</v>
      </c>
      <c r="B16" s="142" t="s">
        <v>220</v>
      </c>
      <c r="C16" s="143">
        <v>5</v>
      </c>
      <c r="D16" s="143">
        <v>5</v>
      </c>
      <c r="E16" s="238">
        <f t="shared" si="0"/>
        <v>100</v>
      </c>
    </row>
  </sheetData>
  <sheetProtection/>
  <mergeCells count="5">
    <mergeCell ref="A2:E2"/>
    <mergeCell ref="C4:D4"/>
    <mergeCell ref="A4:A5"/>
    <mergeCell ref="B4:B5"/>
    <mergeCell ref="E4:E5"/>
  </mergeCells>
  <printOptions horizontalCentered="1"/>
  <pageMargins left="0.35433070866141736" right="0.35433070866141736" top="0.7874015748031497" bottom="0.7874015748031497" header="0.5118110236220472" footer="0.5118110236220472"/>
  <pageSetup horizontalDpi="600" verticalDpi="600" orientation="landscape" paperSize="9" scale="80" r:id="rId1"/>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D10"/>
  <sheetViews>
    <sheetView zoomScalePageLayoutView="0" workbookViewId="0" topLeftCell="A1">
      <selection activeCell="D6" sqref="D6"/>
    </sheetView>
  </sheetViews>
  <sheetFormatPr defaultColWidth="9.00390625" defaultRowHeight="14.25"/>
  <cols>
    <col min="1" max="1" width="38.75390625" style="66" bestFit="1" customWidth="1"/>
    <col min="2" max="2" width="13.875" style="66" customWidth="1"/>
    <col min="3" max="3" width="13.50390625" style="66" customWidth="1"/>
    <col min="4" max="4" width="23.00390625" style="66" bestFit="1" customWidth="1"/>
    <col min="5" max="16384" width="9.00390625" style="66" customWidth="1"/>
  </cols>
  <sheetData>
    <row r="1" spans="1:4" ht="15">
      <c r="A1" s="116" t="s">
        <v>1134</v>
      </c>
      <c r="B1" s="117"/>
      <c r="C1" s="117"/>
      <c r="D1" s="117"/>
    </row>
    <row r="2" spans="1:4" ht="20.25">
      <c r="A2" s="431" t="s">
        <v>1145</v>
      </c>
      <c r="B2" s="431"/>
      <c r="C2" s="431"/>
      <c r="D2" s="431"/>
    </row>
    <row r="3" spans="1:4" ht="14.25">
      <c r="A3" s="118"/>
      <c r="B3" s="119"/>
      <c r="C3" s="119"/>
      <c r="D3" s="120" t="s">
        <v>52</v>
      </c>
    </row>
    <row r="4" spans="1:4" ht="22.5" customHeight="1">
      <c r="A4" s="433" t="s">
        <v>2</v>
      </c>
      <c r="B4" s="432" t="s">
        <v>36</v>
      </c>
      <c r="C4" s="432"/>
      <c r="D4" s="432"/>
    </row>
    <row r="5" spans="1:4" ht="22.5" customHeight="1">
      <c r="A5" s="433"/>
      <c r="B5" s="121" t="s">
        <v>6</v>
      </c>
      <c r="C5" s="121" t="s">
        <v>53</v>
      </c>
      <c r="D5" s="121" t="s">
        <v>54</v>
      </c>
    </row>
    <row r="6" spans="1:4" ht="22.5" customHeight="1">
      <c r="A6" s="243" t="s">
        <v>1140</v>
      </c>
      <c r="B6" s="245">
        <f>C6</f>
        <v>194.42</v>
      </c>
      <c r="C6" s="245">
        <v>194.42</v>
      </c>
      <c r="D6" s="245"/>
    </row>
    <row r="7" spans="1:4" s="7" customFormat="1" ht="22.5" customHeight="1">
      <c r="A7" s="244" t="s">
        <v>1141</v>
      </c>
      <c r="B7" s="246">
        <f>C7+D7</f>
        <v>251.08</v>
      </c>
      <c r="C7" s="246">
        <v>251.08</v>
      </c>
      <c r="D7" s="246"/>
    </row>
    <row r="8" spans="1:4" ht="22.5" customHeight="1">
      <c r="A8" s="243" t="s">
        <v>1142</v>
      </c>
      <c r="B8" s="245">
        <f>C8+D8</f>
        <v>57.54</v>
      </c>
      <c r="C8" s="245">
        <v>57.54</v>
      </c>
      <c r="D8" s="245"/>
    </row>
    <row r="9" spans="1:4" ht="22.5" customHeight="1">
      <c r="A9" s="243" t="s">
        <v>1143</v>
      </c>
      <c r="B9" s="245">
        <f>C9+D9</f>
        <v>1</v>
      </c>
      <c r="C9" s="245">
        <v>1</v>
      </c>
      <c r="D9" s="245"/>
    </row>
    <row r="10" spans="1:4" ht="22.5" customHeight="1">
      <c r="A10" s="243" t="s">
        <v>1144</v>
      </c>
      <c r="B10" s="245">
        <f>C10+D10</f>
        <v>250.95999999999998</v>
      </c>
      <c r="C10" s="245">
        <f>C6+C8-C9</f>
        <v>250.95999999999998</v>
      </c>
      <c r="D10" s="245"/>
    </row>
  </sheetData>
  <sheetProtection/>
  <mergeCells count="3">
    <mergeCell ref="A2:D2"/>
    <mergeCell ref="A4:A5"/>
    <mergeCell ref="B4:D4"/>
  </mergeCells>
  <printOptions horizontalCentered="1"/>
  <pageMargins left="0.71" right="0.71" top="0.75" bottom="0.75" header="0.31" footer="0.31"/>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E42"/>
  <sheetViews>
    <sheetView zoomScale="70" zoomScaleNormal="70"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2" sqref="A2:D2"/>
    </sheetView>
  </sheetViews>
  <sheetFormatPr defaultColWidth="9.00390625" defaultRowHeight="14.25"/>
  <cols>
    <col min="1" max="1" width="44.875" style="322" customWidth="1"/>
    <col min="2" max="2" width="60.50390625" style="344" customWidth="1"/>
    <col min="3" max="3" width="54.625" style="345" customWidth="1"/>
    <col min="4" max="4" width="18.875" style="322" customWidth="1"/>
    <col min="5" max="5" width="11.625" style="322" bestFit="1" customWidth="1"/>
    <col min="6" max="16384" width="9.00390625" style="322" customWidth="1"/>
  </cols>
  <sheetData>
    <row r="1" ht="14.25">
      <c r="A1" s="97" t="s">
        <v>1135</v>
      </c>
    </row>
    <row r="2" spans="1:4" ht="20.25">
      <c r="A2" s="417" t="s">
        <v>1083</v>
      </c>
      <c r="B2" s="417"/>
      <c r="C2" s="417"/>
      <c r="D2" s="417"/>
    </row>
    <row r="3" ht="14.25">
      <c r="D3" s="346" t="s">
        <v>1084</v>
      </c>
    </row>
    <row r="4" spans="1:4" s="328" customFormat="1" ht="14.25">
      <c r="A4" s="420" t="s">
        <v>51</v>
      </c>
      <c r="B4" s="421" t="s">
        <v>2</v>
      </c>
      <c r="C4" s="423" t="s">
        <v>1085</v>
      </c>
      <c r="D4" s="425" t="s">
        <v>1086</v>
      </c>
    </row>
    <row r="5" spans="1:4" s="328" customFormat="1" ht="14.25">
      <c r="A5" s="420"/>
      <c r="B5" s="422"/>
      <c r="C5" s="424"/>
      <c r="D5" s="426"/>
    </row>
    <row r="6" spans="1:4" s="328" customFormat="1" ht="24.75" customHeight="1">
      <c r="A6" s="418" t="s">
        <v>1087</v>
      </c>
      <c r="B6" s="419"/>
      <c r="C6" s="419"/>
      <c r="D6" s="347">
        <f>SUM(D7:D29)</f>
        <v>7227.66</v>
      </c>
    </row>
    <row r="7" spans="1:4" ht="24.75" customHeight="1">
      <c r="A7" s="341" t="s">
        <v>597</v>
      </c>
      <c r="B7" s="340" t="s">
        <v>598</v>
      </c>
      <c r="C7" s="342" t="s">
        <v>206</v>
      </c>
      <c r="D7" s="343">
        <v>50</v>
      </c>
    </row>
    <row r="8" spans="1:4" ht="24.75" customHeight="1">
      <c r="A8" s="341" t="s">
        <v>597</v>
      </c>
      <c r="B8" s="340" t="s">
        <v>599</v>
      </c>
      <c r="C8" s="342" t="s">
        <v>205</v>
      </c>
      <c r="D8" s="343">
        <v>15</v>
      </c>
    </row>
    <row r="9" spans="1:4" ht="24.75" customHeight="1">
      <c r="A9" s="341" t="s">
        <v>597</v>
      </c>
      <c r="B9" s="340" t="s">
        <v>600</v>
      </c>
      <c r="C9" s="342" t="s">
        <v>207</v>
      </c>
      <c r="D9" s="343">
        <v>13.85</v>
      </c>
    </row>
    <row r="10" spans="1:4" ht="24.75" customHeight="1">
      <c r="A10" s="341" t="s">
        <v>597</v>
      </c>
      <c r="B10" s="340" t="s">
        <v>601</v>
      </c>
      <c r="C10" s="342" t="s">
        <v>208</v>
      </c>
      <c r="D10" s="343">
        <v>136</v>
      </c>
    </row>
    <row r="11" spans="1:4" ht="24.75" customHeight="1">
      <c r="A11" s="341" t="s">
        <v>597</v>
      </c>
      <c r="B11" s="340" t="s">
        <v>602</v>
      </c>
      <c r="C11" s="342" t="s">
        <v>603</v>
      </c>
      <c r="D11" s="343">
        <v>600</v>
      </c>
    </row>
    <row r="12" spans="1:4" ht="24.75" customHeight="1">
      <c r="A12" s="341" t="s">
        <v>597</v>
      </c>
      <c r="B12" s="340" t="s">
        <v>604</v>
      </c>
      <c r="C12" s="342" t="s">
        <v>212</v>
      </c>
      <c r="D12" s="343">
        <v>600</v>
      </c>
    </row>
    <row r="13" spans="1:4" ht="24.75" customHeight="1">
      <c r="A13" s="341" t="s">
        <v>605</v>
      </c>
      <c r="B13" s="340" t="s">
        <v>606</v>
      </c>
      <c r="C13" s="342" t="s">
        <v>206</v>
      </c>
      <c r="D13" s="343">
        <v>32</v>
      </c>
    </row>
    <row r="14" spans="1:4" ht="24.75" customHeight="1">
      <c r="A14" s="341" t="s">
        <v>605</v>
      </c>
      <c r="B14" s="340" t="s">
        <v>607</v>
      </c>
      <c r="C14" s="342" t="s">
        <v>206</v>
      </c>
      <c r="D14" s="343">
        <v>5</v>
      </c>
    </row>
    <row r="15" spans="1:4" ht="24.75" customHeight="1">
      <c r="A15" s="341" t="s">
        <v>608</v>
      </c>
      <c r="B15" s="340" t="s">
        <v>609</v>
      </c>
      <c r="C15" s="342" t="s">
        <v>213</v>
      </c>
      <c r="D15" s="343">
        <v>400</v>
      </c>
    </row>
    <row r="16" spans="1:4" ht="24.75" customHeight="1">
      <c r="A16" s="341" t="s">
        <v>610</v>
      </c>
      <c r="B16" s="340" t="s">
        <v>611</v>
      </c>
      <c r="C16" s="342" t="s">
        <v>310</v>
      </c>
      <c r="D16" s="343">
        <v>1200</v>
      </c>
    </row>
    <row r="17" spans="1:4" ht="24.75" customHeight="1">
      <c r="A17" s="341" t="s">
        <v>612</v>
      </c>
      <c r="B17" s="340" t="s">
        <v>1088</v>
      </c>
      <c r="C17" s="342" t="s">
        <v>616</v>
      </c>
      <c r="D17" s="343">
        <v>0.21</v>
      </c>
    </row>
    <row r="18" spans="1:4" ht="24.75" customHeight="1">
      <c r="A18" s="341" t="s">
        <v>612</v>
      </c>
      <c r="B18" s="340" t="s">
        <v>1088</v>
      </c>
      <c r="C18" s="342" t="s">
        <v>617</v>
      </c>
      <c r="D18" s="343">
        <v>0.25</v>
      </c>
    </row>
    <row r="19" spans="1:4" ht="24.75" customHeight="1">
      <c r="A19" s="341" t="s">
        <v>612</v>
      </c>
      <c r="B19" s="340" t="s">
        <v>1089</v>
      </c>
      <c r="C19" s="342" t="s">
        <v>281</v>
      </c>
      <c r="D19" s="343">
        <v>599</v>
      </c>
    </row>
    <row r="20" spans="1:4" ht="24.75" customHeight="1">
      <c r="A20" s="341" t="s">
        <v>612</v>
      </c>
      <c r="B20" s="340" t="s">
        <v>1090</v>
      </c>
      <c r="C20" s="342" t="s">
        <v>616</v>
      </c>
      <c r="D20" s="343">
        <v>1.54</v>
      </c>
    </row>
    <row r="21" spans="1:4" ht="24.75" customHeight="1">
      <c r="A21" s="341" t="s">
        <v>612</v>
      </c>
      <c r="B21" s="340" t="s">
        <v>1090</v>
      </c>
      <c r="C21" s="342" t="s">
        <v>617</v>
      </c>
      <c r="D21" s="343">
        <v>0.8</v>
      </c>
    </row>
    <row r="22" spans="1:4" ht="24.75" customHeight="1">
      <c r="A22" s="341" t="s">
        <v>613</v>
      </c>
      <c r="B22" s="340" t="s">
        <v>614</v>
      </c>
      <c r="C22" s="342" t="s">
        <v>298</v>
      </c>
      <c r="D22" s="343">
        <v>18.68</v>
      </c>
    </row>
    <row r="23" spans="1:4" ht="24.75" customHeight="1">
      <c r="A23" s="341" t="s">
        <v>618</v>
      </c>
      <c r="B23" s="340" t="s">
        <v>1088</v>
      </c>
      <c r="C23" s="342" t="s">
        <v>619</v>
      </c>
      <c r="D23" s="343">
        <v>0.24</v>
      </c>
    </row>
    <row r="24" spans="1:4" ht="24.75" customHeight="1">
      <c r="A24" s="341" t="s">
        <v>618</v>
      </c>
      <c r="B24" s="340" t="s">
        <v>1090</v>
      </c>
      <c r="C24" s="342" t="s">
        <v>309</v>
      </c>
      <c r="D24" s="343">
        <v>5.6</v>
      </c>
    </row>
    <row r="25" spans="1:4" ht="24.75" customHeight="1">
      <c r="A25" s="341" t="s">
        <v>618</v>
      </c>
      <c r="B25" s="340" t="s">
        <v>1090</v>
      </c>
      <c r="C25" s="342" t="s">
        <v>619</v>
      </c>
      <c r="D25" s="343">
        <v>0.8</v>
      </c>
    </row>
    <row r="26" spans="1:4" ht="24.75" customHeight="1">
      <c r="A26" s="341" t="s">
        <v>615</v>
      </c>
      <c r="B26" s="340" t="s">
        <v>1088</v>
      </c>
      <c r="C26" s="342" t="s">
        <v>214</v>
      </c>
      <c r="D26" s="343">
        <v>1.99</v>
      </c>
    </row>
    <row r="27" spans="1:4" s="328" customFormat="1" ht="24.75" customHeight="1">
      <c r="A27" s="341" t="s">
        <v>615</v>
      </c>
      <c r="B27" s="340" t="s">
        <v>1091</v>
      </c>
      <c r="C27" s="342" t="s">
        <v>213</v>
      </c>
      <c r="D27" s="343">
        <v>539.65</v>
      </c>
    </row>
    <row r="28" spans="1:4" ht="24.75" customHeight="1">
      <c r="A28" s="341" t="s">
        <v>615</v>
      </c>
      <c r="B28" s="340" t="s">
        <v>1092</v>
      </c>
      <c r="C28" s="342" t="s">
        <v>213</v>
      </c>
      <c r="D28" s="343">
        <v>3000</v>
      </c>
    </row>
    <row r="29" spans="1:4" ht="24.75" customHeight="1">
      <c r="A29" s="341" t="s">
        <v>615</v>
      </c>
      <c r="B29" s="340" t="s">
        <v>1090</v>
      </c>
      <c r="C29" s="342" t="s">
        <v>214</v>
      </c>
      <c r="D29" s="343">
        <v>7.05</v>
      </c>
    </row>
    <row r="30" spans="1:4" ht="42.75" customHeight="1">
      <c r="A30" s="416" t="s">
        <v>1093</v>
      </c>
      <c r="B30" s="416"/>
      <c r="C30" s="416"/>
      <c r="D30" s="347">
        <f>SUM(D31:D42)</f>
        <v>235171.82400000002</v>
      </c>
    </row>
    <row r="31" spans="1:4" ht="24.75" customHeight="1">
      <c r="A31" s="341" t="s">
        <v>608</v>
      </c>
      <c r="B31" s="340" t="s">
        <v>1081</v>
      </c>
      <c r="C31" s="342" t="s">
        <v>217</v>
      </c>
      <c r="D31" s="343">
        <v>3600</v>
      </c>
    </row>
    <row r="32" spans="1:4" ht="24.75" customHeight="1">
      <c r="A32" s="341" t="s">
        <v>608</v>
      </c>
      <c r="B32" s="340" t="s">
        <v>621</v>
      </c>
      <c r="C32" s="342" t="s">
        <v>620</v>
      </c>
      <c r="D32" s="343">
        <v>1500</v>
      </c>
    </row>
    <row r="33" spans="1:4" ht="24.75" customHeight="1">
      <c r="A33" s="341" t="s">
        <v>612</v>
      </c>
      <c r="B33" s="340" t="s">
        <v>1094</v>
      </c>
      <c r="C33" s="342" t="s">
        <v>218</v>
      </c>
      <c r="D33" s="343">
        <v>56752.8</v>
      </c>
    </row>
    <row r="34" spans="1:4" ht="24.75" customHeight="1">
      <c r="A34" s="341" t="s">
        <v>612</v>
      </c>
      <c r="B34" s="340" t="s">
        <v>1095</v>
      </c>
      <c r="C34" s="342" t="s">
        <v>217</v>
      </c>
      <c r="D34" s="343">
        <v>14933.86</v>
      </c>
    </row>
    <row r="35" spans="1:4" ht="24.75" customHeight="1">
      <c r="A35" s="341" t="s">
        <v>622</v>
      </c>
      <c r="B35" s="340" t="s">
        <v>1096</v>
      </c>
      <c r="C35" s="342" t="s">
        <v>218</v>
      </c>
      <c r="D35" s="343">
        <v>35140.73</v>
      </c>
    </row>
    <row r="36" spans="1:4" ht="24.75" customHeight="1">
      <c r="A36" s="341" t="s">
        <v>622</v>
      </c>
      <c r="B36" s="340" t="s">
        <v>1097</v>
      </c>
      <c r="C36" s="342" t="s">
        <v>217</v>
      </c>
      <c r="D36" s="343">
        <v>10950</v>
      </c>
    </row>
    <row r="37" spans="1:4" ht="24.75" customHeight="1">
      <c r="A37" s="341" t="s">
        <v>613</v>
      </c>
      <c r="B37" s="340" t="s">
        <v>623</v>
      </c>
      <c r="C37" s="342" t="s">
        <v>217</v>
      </c>
      <c r="D37" s="343">
        <v>300</v>
      </c>
    </row>
    <row r="38" spans="1:4" ht="24.75" customHeight="1">
      <c r="A38" s="341" t="s">
        <v>618</v>
      </c>
      <c r="B38" s="340" t="s">
        <v>1098</v>
      </c>
      <c r="C38" s="342" t="s">
        <v>218</v>
      </c>
      <c r="D38" s="343">
        <v>16308.82</v>
      </c>
    </row>
    <row r="39" spans="1:4" ht="24.75" customHeight="1">
      <c r="A39" s="341" t="s">
        <v>618</v>
      </c>
      <c r="B39" s="340" t="s">
        <v>624</v>
      </c>
      <c r="C39" s="342" t="s">
        <v>217</v>
      </c>
      <c r="D39" s="343">
        <f>16690.14-44.786</f>
        <v>16645.354</v>
      </c>
    </row>
    <row r="40" spans="1:4" ht="24.75" customHeight="1">
      <c r="A40" s="341" t="s">
        <v>618</v>
      </c>
      <c r="B40" s="340" t="s">
        <v>625</v>
      </c>
      <c r="C40" s="342" t="s">
        <v>620</v>
      </c>
      <c r="D40" s="343">
        <v>3000</v>
      </c>
    </row>
    <row r="41" spans="1:5" ht="24.75" customHeight="1">
      <c r="A41" s="341" t="s">
        <v>615</v>
      </c>
      <c r="B41" s="340" t="s">
        <v>1099</v>
      </c>
      <c r="C41" s="342" t="s">
        <v>218</v>
      </c>
      <c r="D41" s="343">
        <v>63615.08</v>
      </c>
      <c r="E41" s="348"/>
    </row>
    <row r="42" spans="1:4" ht="24.75" customHeight="1">
      <c r="A42" s="341" t="s">
        <v>615</v>
      </c>
      <c r="B42" s="340" t="s">
        <v>1100</v>
      </c>
      <c r="C42" s="342" t="s">
        <v>217</v>
      </c>
      <c r="D42" s="343">
        <v>12425.18</v>
      </c>
    </row>
    <row r="43" ht="24.75" customHeight="1"/>
  </sheetData>
  <sheetProtection/>
  <mergeCells count="7">
    <mergeCell ref="A30:C30"/>
    <mergeCell ref="A2:D2"/>
    <mergeCell ref="A6:C6"/>
    <mergeCell ref="A4:A5"/>
    <mergeCell ref="B4:B5"/>
    <mergeCell ref="C4:C5"/>
    <mergeCell ref="D4:D5"/>
  </mergeCells>
  <printOptions horizontalCentered="1"/>
  <pageMargins left="0.31496062992125984" right="0.31496062992125984" top="0.7480314960629921" bottom="0.7480314960629921" header="0.31496062992125984" footer="0.31496062992125984"/>
  <pageSetup horizontalDpi="600" verticalDpi="600" orientation="landscape" paperSize="9" scale="80" r:id="rId1"/>
  <headerFooter>
    <oddFooter>&amp;C第 &amp;P 页，共 &amp;N 页</oddFooter>
  </headerFooter>
</worksheet>
</file>

<file path=xl/worksheets/sheet17.xml><?xml version="1.0" encoding="utf-8"?>
<worksheet xmlns="http://schemas.openxmlformats.org/spreadsheetml/2006/main" xmlns:r="http://schemas.openxmlformats.org/officeDocument/2006/relationships">
  <dimension ref="A6:M17"/>
  <sheetViews>
    <sheetView zoomScalePageLayoutView="0" workbookViewId="0" topLeftCell="A1">
      <selection activeCell="M18" sqref="M18"/>
    </sheetView>
  </sheetViews>
  <sheetFormatPr defaultColWidth="9.00390625" defaultRowHeight="14.25"/>
  <cols>
    <col min="1" max="16384" width="9.00390625" style="20" customWidth="1"/>
  </cols>
  <sheetData>
    <row r="6" spans="1:13" ht="39.75" customHeight="1">
      <c r="A6" s="403" t="s">
        <v>332</v>
      </c>
      <c r="B6" s="403"/>
      <c r="C6" s="403"/>
      <c r="D6" s="403"/>
      <c r="E6" s="403"/>
      <c r="F6" s="403"/>
      <c r="G6" s="403"/>
      <c r="H6" s="403"/>
      <c r="I6" s="403"/>
      <c r="J6" s="403"/>
      <c r="K6" s="403"/>
      <c r="L6" s="403"/>
      <c r="M6" s="403"/>
    </row>
    <row r="7" spans="1:13" ht="39.75" customHeight="1">
      <c r="A7" s="404" t="s">
        <v>318</v>
      </c>
      <c r="B7" s="403"/>
      <c r="C7" s="403"/>
      <c r="D7" s="403"/>
      <c r="E7" s="403"/>
      <c r="F7" s="403"/>
      <c r="G7" s="403"/>
      <c r="H7" s="403"/>
      <c r="I7" s="403"/>
      <c r="J7" s="403"/>
      <c r="K7" s="403"/>
      <c r="L7" s="403"/>
      <c r="M7" s="403"/>
    </row>
    <row r="15" ht="20.25">
      <c r="E15" s="21" t="s">
        <v>333</v>
      </c>
    </row>
    <row r="16" ht="20.25">
      <c r="E16" s="22"/>
    </row>
    <row r="17" ht="20.25">
      <c r="E17" s="21" t="s">
        <v>0</v>
      </c>
    </row>
  </sheetData>
  <sheetProtection/>
  <mergeCells count="2">
    <mergeCell ref="A6:M6"/>
    <mergeCell ref="A7:M7"/>
  </mergeCells>
  <printOptions horizontalCentered="1"/>
  <pageMargins left="0.75" right="0.75" top="0.98" bottom="0.98" header="0.51" footer="0.51"/>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G15"/>
  <sheetViews>
    <sheetView zoomScale="110" zoomScaleNormal="11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00390625" defaultRowHeight="14.25"/>
  <cols>
    <col min="1" max="1" width="39.25390625" style="149" customWidth="1"/>
    <col min="2" max="2" width="13.625" style="149" customWidth="1"/>
    <col min="3" max="3" width="15.00390625" style="149" customWidth="1"/>
    <col min="4" max="4" width="15.50390625" style="149" customWidth="1"/>
    <col min="5" max="5" width="12.75390625" style="149" hidden="1" customWidth="1"/>
    <col min="6" max="6" width="14.00390625" style="149" customWidth="1"/>
    <col min="7" max="16384" width="9.00390625" style="149" customWidth="1"/>
  </cols>
  <sheetData>
    <row r="1" ht="12.75">
      <c r="A1" s="147" t="s">
        <v>1136</v>
      </c>
    </row>
    <row r="2" spans="1:6" ht="30" customHeight="1">
      <c r="A2" s="427" t="s">
        <v>1112</v>
      </c>
      <c r="B2" s="427"/>
      <c r="C2" s="427"/>
      <c r="D2" s="427"/>
      <c r="E2" s="427"/>
      <c r="F2" s="427"/>
    </row>
    <row r="3" spans="1:6" ht="15" customHeight="1">
      <c r="A3" s="150"/>
      <c r="C3" s="152"/>
      <c r="F3" s="151" t="s">
        <v>250</v>
      </c>
    </row>
    <row r="4" spans="1:6" ht="39.75" customHeight="1">
      <c r="A4" s="153" t="s">
        <v>251</v>
      </c>
      <c r="B4" s="79" t="s">
        <v>60</v>
      </c>
      <c r="C4" s="26" t="s">
        <v>61</v>
      </c>
      <c r="D4" s="26" t="s">
        <v>62</v>
      </c>
      <c r="E4" s="80" t="s">
        <v>339</v>
      </c>
      <c r="F4" s="26" t="s">
        <v>338</v>
      </c>
    </row>
    <row r="5" spans="1:6" s="157" customFormat="1" ht="19.5" customHeight="1">
      <c r="A5" s="154" t="s">
        <v>252</v>
      </c>
      <c r="B5" s="155">
        <f>SUM(B6:B10)</f>
        <v>46</v>
      </c>
      <c r="C5" s="155">
        <f>SUM(C6:C10)</f>
        <v>394</v>
      </c>
      <c r="D5" s="164">
        <f>IF(B5=0,0,C5/B5*100)</f>
        <v>856.5217391304348</v>
      </c>
      <c r="E5" s="156">
        <v>0</v>
      </c>
      <c r="F5" s="164">
        <f>IF(E5=0,0,C5/E5*100)</f>
        <v>0</v>
      </c>
    </row>
    <row r="6" spans="1:7" s="163" customFormat="1" ht="19.5" customHeight="1">
      <c r="A6" s="158" t="s">
        <v>253</v>
      </c>
      <c r="B6" s="159">
        <v>46</v>
      </c>
      <c r="C6" s="160">
        <v>78</v>
      </c>
      <c r="D6" s="209">
        <f>IF(B6=0,0,C6/B6*100)</f>
        <v>169.56521739130434</v>
      </c>
      <c r="E6" s="161"/>
      <c r="F6" s="164"/>
      <c r="G6" s="162"/>
    </row>
    <row r="7" spans="1:7" s="163" customFormat="1" ht="19.5" customHeight="1">
      <c r="A7" s="158" t="s">
        <v>254</v>
      </c>
      <c r="B7" s="159"/>
      <c r="C7" s="160"/>
      <c r="D7" s="209"/>
      <c r="E7" s="161"/>
      <c r="F7" s="164"/>
      <c r="G7" s="162"/>
    </row>
    <row r="8" spans="1:7" s="163" customFormat="1" ht="19.5" customHeight="1">
      <c r="A8" s="158" t="s">
        <v>255</v>
      </c>
      <c r="B8" s="159"/>
      <c r="C8" s="160"/>
      <c r="D8" s="209"/>
      <c r="E8" s="161"/>
      <c r="F8" s="164"/>
      <c r="G8" s="162"/>
    </row>
    <row r="9" spans="1:7" s="163" customFormat="1" ht="19.5" customHeight="1">
      <c r="A9" s="158" t="s">
        <v>256</v>
      </c>
      <c r="B9" s="159"/>
      <c r="C9" s="160">
        <v>316</v>
      </c>
      <c r="D9" s="209">
        <f>IF(B9=0,0,C9/B9*100)</f>
        <v>0</v>
      </c>
      <c r="E9" s="161"/>
      <c r="F9" s="164"/>
      <c r="G9" s="162"/>
    </row>
    <row r="10" spans="1:7" s="163" customFormat="1" ht="19.5" customHeight="1">
      <c r="A10" s="158" t="s">
        <v>257</v>
      </c>
      <c r="B10" s="159"/>
      <c r="C10" s="160"/>
      <c r="D10" s="209"/>
      <c r="E10" s="161"/>
      <c r="F10" s="164"/>
      <c r="G10" s="162"/>
    </row>
    <row r="11" spans="1:7" s="163" customFormat="1" ht="19.5" customHeight="1">
      <c r="A11" s="208" t="s">
        <v>337</v>
      </c>
      <c r="B11" s="159"/>
      <c r="C11" s="160">
        <v>45</v>
      </c>
      <c r="D11" s="209">
        <f>IF(B11=0,0,C11/B11*100)</f>
        <v>0</v>
      </c>
      <c r="E11" s="161"/>
      <c r="F11" s="164"/>
      <c r="G11" s="162"/>
    </row>
    <row r="12" spans="1:7" s="166" customFormat="1" ht="19.5" customHeight="1">
      <c r="A12" s="208" t="s">
        <v>336</v>
      </c>
      <c r="B12" s="351">
        <v>45</v>
      </c>
      <c r="C12" s="352">
        <v>45</v>
      </c>
      <c r="D12" s="353">
        <f>IF(B12=0,0,C12/B12*100)</f>
        <v>100</v>
      </c>
      <c r="E12" s="354">
        <v>45</v>
      </c>
      <c r="F12" s="353">
        <f>IF(E12=0,0,C12/E12*100)</f>
        <v>100</v>
      </c>
      <c r="G12" s="165"/>
    </row>
    <row r="13" spans="1:7" s="166" customFormat="1" ht="19.5" customHeight="1">
      <c r="A13" s="208" t="s">
        <v>334</v>
      </c>
      <c r="B13" s="351">
        <v>14</v>
      </c>
      <c r="C13" s="352">
        <v>119</v>
      </c>
      <c r="D13" s="353">
        <f>IF(B13=0,0,C13/B13*100)</f>
        <v>850</v>
      </c>
      <c r="E13" s="354">
        <v>0</v>
      </c>
      <c r="F13" s="353">
        <f>IF(E13=0,0,C13/E13*100)</f>
        <v>0</v>
      </c>
      <c r="G13" s="165"/>
    </row>
    <row r="14" spans="1:6" ht="19.5" customHeight="1">
      <c r="A14" s="208" t="s">
        <v>335</v>
      </c>
      <c r="B14" s="355">
        <f>B5+B11+B12-B13</f>
        <v>77</v>
      </c>
      <c r="C14" s="355">
        <f>C5+C11+C12-C13</f>
        <v>365</v>
      </c>
      <c r="D14" s="356">
        <f>IF(B14=0,0,C14/B14*100)</f>
        <v>474.02597402597405</v>
      </c>
      <c r="E14" s="355">
        <f>E5+E11+E12-E13</f>
        <v>45</v>
      </c>
      <c r="F14" s="356">
        <f>IF(E14=0,0,C14/E14*100)</f>
        <v>811.1111111111111</v>
      </c>
    </row>
    <row r="15" ht="19.5" customHeight="1">
      <c r="B15" s="380">
        <f>B14+B13</f>
        <v>91</v>
      </c>
    </row>
  </sheetData>
  <sheetProtection/>
  <mergeCells count="1">
    <mergeCell ref="A2:F2"/>
  </mergeCells>
  <printOptions horizontalCentered="1"/>
  <pageMargins left="0.7480314960629921" right="0.7480314960629921" top="0.5905511811023623" bottom="0.5905511811023623" header="0.5118110236220472" footer="0.5118110236220472"/>
  <pageSetup horizontalDpi="600" verticalDpi="600" orientation="landscape" paperSize="9" r:id="rId1"/>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F11"/>
  <sheetViews>
    <sheetView zoomScalePageLayoutView="0" workbookViewId="0" topLeftCell="A1">
      <selection activeCell="A1" sqref="A1"/>
    </sheetView>
  </sheetViews>
  <sheetFormatPr defaultColWidth="9.00390625" defaultRowHeight="14.25"/>
  <cols>
    <col min="1" max="1" width="60.375" style="149" customWidth="1"/>
    <col min="2" max="2" width="10.25390625" style="149" bestFit="1" customWidth="1"/>
    <col min="3" max="3" width="12.50390625" style="149" customWidth="1"/>
    <col min="4" max="4" width="11.25390625" style="149" customWidth="1"/>
    <col min="5" max="5" width="14.00390625" style="149" customWidth="1"/>
    <col min="6" max="6" width="14.625" style="149" customWidth="1"/>
    <col min="7" max="16384" width="9.00390625" style="149" customWidth="1"/>
  </cols>
  <sheetData>
    <row r="1" ht="12.75">
      <c r="A1" s="147" t="s">
        <v>1137</v>
      </c>
    </row>
    <row r="2" spans="1:6" ht="30" customHeight="1">
      <c r="A2" s="428" t="s">
        <v>340</v>
      </c>
      <c r="B2" s="429"/>
      <c r="C2" s="429"/>
      <c r="D2" s="429"/>
      <c r="E2" s="429"/>
      <c r="F2" s="429"/>
    </row>
    <row r="3" spans="1:6" ht="15" customHeight="1">
      <c r="A3" s="150"/>
      <c r="C3" s="152"/>
      <c r="F3" s="148" t="s">
        <v>250</v>
      </c>
    </row>
    <row r="4" spans="1:6" s="234" customFormat="1" ht="39.75" customHeight="1">
      <c r="A4" s="168" t="s">
        <v>261</v>
      </c>
      <c r="B4" s="233" t="s">
        <v>592</v>
      </c>
      <c r="C4" s="108" t="s">
        <v>61</v>
      </c>
      <c r="D4" s="108" t="s">
        <v>113</v>
      </c>
      <c r="E4" s="364" t="s">
        <v>1101</v>
      </c>
      <c r="F4" s="364" t="s">
        <v>1102</v>
      </c>
    </row>
    <row r="5" spans="1:6" s="157" customFormat="1" ht="19.5" customHeight="1">
      <c r="A5" s="154" t="s">
        <v>260</v>
      </c>
      <c r="B5" s="349">
        <f>B6</f>
        <v>77</v>
      </c>
      <c r="C5" s="349">
        <f>C6</f>
        <v>364.85699999999997</v>
      </c>
      <c r="D5" s="349">
        <f>D6</f>
        <v>121</v>
      </c>
      <c r="E5" s="231">
        <f aca="true" t="shared" si="0" ref="E5:E11">IF(B5=0,0,D5/B5*100)</f>
        <v>157.14285714285714</v>
      </c>
      <c r="F5" s="231">
        <f aca="true" t="shared" si="1" ref="F5:F11">IF(C5=0,0,D5/C5*100)</f>
        <v>33.16367782446274</v>
      </c>
    </row>
    <row r="6" spans="1:6" s="230" customFormat="1" ht="19.5" customHeight="1">
      <c r="A6" s="228" t="s">
        <v>258</v>
      </c>
      <c r="B6" s="350">
        <f>B7+B10</f>
        <v>77</v>
      </c>
      <c r="C6" s="350">
        <f>C7+C10</f>
        <v>364.85699999999997</v>
      </c>
      <c r="D6" s="350">
        <f>D7+D10</f>
        <v>121</v>
      </c>
      <c r="E6" s="232">
        <f t="shared" si="0"/>
        <v>157.14285714285714</v>
      </c>
      <c r="F6" s="232">
        <f t="shared" si="1"/>
        <v>33.16367782446274</v>
      </c>
    </row>
    <row r="7" spans="1:6" s="230" customFormat="1" ht="19.5" customHeight="1">
      <c r="A7" s="229" t="s">
        <v>259</v>
      </c>
      <c r="B7" s="350">
        <f>B8+B9</f>
        <v>56</v>
      </c>
      <c r="C7" s="350">
        <f>C8+C9</f>
        <v>117.93</v>
      </c>
      <c r="D7" s="350">
        <f>D8+D9</f>
        <v>100</v>
      </c>
      <c r="E7" s="232">
        <f t="shared" si="0"/>
        <v>178.57142857142858</v>
      </c>
      <c r="F7" s="232">
        <f t="shared" si="1"/>
        <v>84.79606546256252</v>
      </c>
    </row>
    <row r="8" spans="1:6" s="230" customFormat="1" ht="19.5" customHeight="1">
      <c r="A8" s="228" t="s">
        <v>263</v>
      </c>
      <c r="B8" s="350">
        <v>45</v>
      </c>
      <c r="C8" s="350">
        <v>89</v>
      </c>
      <c r="D8" s="350">
        <v>89</v>
      </c>
      <c r="E8" s="232">
        <f t="shared" si="0"/>
        <v>197.77777777777777</v>
      </c>
      <c r="F8" s="232">
        <f t="shared" si="1"/>
        <v>100</v>
      </c>
    </row>
    <row r="9" spans="1:6" s="230" customFormat="1" ht="19.5" customHeight="1">
      <c r="A9" s="228" t="s">
        <v>593</v>
      </c>
      <c r="B9" s="350">
        <v>11</v>
      </c>
      <c r="C9" s="350">
        <f>11+17.93</f>
        <v>28.93</v>
      </c>
      <c r="D9" s="350">
        <v>11</v>
      </c>
      <c r="E9" s="232">
        <f t="shared" si="0"/>
        <v>100</v>
      </c>
      <c r="F9" s="232">
        <f t="shared" si="1"/>
        <v>38.02281368821293</v>
      </c>
    </row>
    <row r="10" spans="1:6" s="230" customFormat="1" ht="19.5" customHeight="1">
      <c r="A10" s="229" t="s">
        <v>594</v>
      </c>
      <c r="B10" s="350">
        <f>B11</f>
        <v>21</v>
      </c>
      <c r="C10" s="350">
        <f>C11</f>
        <v>246.92699999999996</v>
      </c>
      <c r="D10" s="350">
        <f>D11</f>
        <v>21</v>
      </c>
      <c r="E10" s="232">
        <f t="shared" si="0"/>
        <v>100</v>
      </c>
      <c r="F10" s="232">
        <f t="shared" si="1"/>
        <v>8.504537778371747</v>
      </c>
    </row>
    <row r="11" spans="1:6" s="230" customFormat="1" ht="19.5" customHeight="1">
      <c r="A11" s="228" t="s">
        <v>595</v>
      </c>
      <c r="B11" s="350">
        <v>21</v>
      </c>
      <c r="C11" s="350">
        <f>21+4.58+316.21*0.7</f>
        <v>246.92699999999996</v>
      </c>
      <c r="D11" s="350">
        <v>21</v>
      </c>
      <c r="E11" s="232">
        <f t="shared" si="0"/>
        <v>100</v>
      </c>
      <c r="F11" s="232">
        <f t="shared" si="1"/>
        <v>8.504537778371747</v>
      </c>
    </row>
  </sheetData>
  <sheetProtection/>
  <mergeCells count="1">
    <mergeCell ref="A2:F2"/>
  </mergeCells>
  <printOptions horizontalCentered="1"/>
  <pageMargins left="0.7480314960629921" right="0.7480314960629921" top="0.5905511811023623" bottom="0.5905511811023623" header="0.5118110236220472" footer="0.5118110236220472"/>
  <pageSetup horizontalDpi="600" verticalDpi="600" orientation="landscape" paperSize="9" scale="9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6:K17"/>
  <sheetViews>
    <sheetView zoomScalePageLayoutView="0" workbookViewId="0" topLeftCell="A1">
      <selection activeCell="K10" sqref="K10"/>
    </sheetView>
  </sheetViews>
  <sheetFormatPr defaultColWidth="9.00390625" defaultRowHeight="14.25"/>
  <cols>
    <col min="4" max="4" width="6.125" style="0" customWidth="1"/>
    <col min="11" max="11" width="19.25390625" style="0" customWidth="1"/>
  </cols>
  <sheetData>
    <row r="6" spans="1:11" ht="39.75" customHeight="1">
      <c r="A6" s="382" t="s">
        <v>322</v>
      </c>
      <c r="B6" s="383"/>
      <c r="C6" s="383"/>
      <c r="D6" s="383"/>
      <c r="E6" s="383"/>
      <c r="F6" s="383"/>
      <c r="G6" s="383"/>
      <c r="H6" s="383"/>
      <c r="I6" s="383"/>
      <c r="J6" s="383"/>
      <c r="K6" s="383"/>
    </row>
    <row r="7" spans="1:11" ht="39.75" customHeight="1">
      <c r="A7" s="384" t="s">
        <v>317</v>
      </c>
      <c r="B7" s="383"/>
      <c r="C7" s="383"/>
      <c r="D7" s="383"/>
      <c r="E7" s="383"/>
      <c r="F7" s="383"/>
      <c r="G7" s="383"/>
      <c r="H7" s="383"/>
      <c r="I7" s="383"/>
      <c r="J7" s="383"/>
      <c r="K7" s="383"/>
    </row>
    <row r="15" ht="20.25">
      <c r="E15" s="202" t="s">
        <v>323</v>
      </c>
    </row>
    <row r="16" ht="20.25">
      <c r="E16" s="24"/>
    </row>
    <row r="17" ht="20.25">
      <c r="E17" s="23" t="s">
        <v>0</v>
      </c>
    </row>
  </sheetData>
  <sheetProtection/>
  <mergeCells count="2">
    <mergeCell ref="A6:K6"/>
    <mergeCell ref="A7:K7"/>
  </mergeCells>
  <printOptions horizontalCentered="1"/>
  <pageMargins left="0.75" right="0.75" top="0.98" bottom="0.98" header="0.51" footer="0.51"/>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H7"/>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2" sqref="A2:G2"/>
    </sheetView>
  </sheetViews>
  <sheetFormatPr defaultColWidth="9.00390625" defaultRowHeight="14.25"/>
  <cols>
    <col min="1" max="1" width="56.75390625" style="115" customWidth="1"/>
    <col min="2" max="2" width="47.125" style="47" bestFit="1" customWidth="1"/>
    <col min="3" max="3" width="11.50390625" style="48" customWidth="1"/>
    <col min="4" max="4" width="12.625" style="48" customWidth="1"/>
    <col min="5" max="6" width="15.875" style="48" hidden="1" customWidth="1"/>
    <col min="7" max="7" width="8.875" style="48" customWidth="1"/>
    <col min="8" max="230" width="9.00390625" style="48" customWidth="1"/>
    <col min="231" max="231" width="46.125" style="48" customWidth="1"/>
    <col min="232" max="232" width="16.75390625" style="48" customWidth="1"/>
    <col min="233" max="234" width="14.75390625" style="48" customWidth="1"/>
    <col min="235" max="235" width="11.375" style="48" customWidth="1"/>
    <col min="236" max="236" width="9.50390625" style="48" bestFit="1" customWidth="1"/>
    <col min="237" max="16384" width="9.00390625" style="48" customWidth="1"/>
  </cols>
  <sheetData>
    <row r="1" ht="12.75">
      <c r="A1" s="46" t="s">
        <v>1138</v>
      </c>
    </row>
    <row r="2" spans="1:7" ht="30" customHeight="1">
      <c r="A2" s="410" t="s">
        <v>589</v>
      </c>
      <c r="B2" s="394"/>
      <c r="C2" s="394"/>
      <c r="D2" s="394"/>
      <c r="E2" s="394"/>
      <c r="F2" s="394"/>
      <c r="G2" s="394"/>
    </row>
    <row r="3" spans="1:7" ht="15" customHeight="1">
      <c r="A3" s="109"/>
      <c r="B3" s="109"/>
      <c r="G3" s="110" t="s">
        <v>1</v>
      </c>
    </row>
    <row r="4" spans="1:7" s="49" customFormat="1" ht="19.5" customHeight="1">
      <c r="A4" s="413" t="s">
        <v>2</v>
      </c>
      <c r="B4" s="413" t="s">
        <v>31</v>
      </c>
      <c r="C4" s="411" t="s">
        <v>32</v>
      </c>
      <c r="D4" s="412"/>
      <c r="E4" s="430"/>
      <c r="F4" s="413" t="s">
        <v>33</v>
      </c>
      <c r="G4" s="415" t="s">
        <v>34</v>
      </c>
    </row>
    <row r="5" spans="1:7" s="49" customFormat="1" ht="19.5" customHeight="1">
      <c r="A5" s="414"/>
      <c r="B5" s="414"/>
      <c r="C5" s="111" t="s">
        <v>35</v>
      </c>
      <c r="D5" s="339" t="s">
        <v>1113</v>
      </c>
      <c r="E5" s="111" t="s">
        <v>36</v>
      </c>
      <c r="F5" s="414"/>
      <c r="G5" s="401"/>
    </row>
    <row r="6" spans="1:8" s="50" customFormat="1" ht="19.5" customHeight="1">
      <c r="A6" s="112" t="s">
        <v>188</v>
      </c>
      <c r="C6" s="113">
        <f>SUM(C7:C7)</f>
        <v>44.7</v>
      </c>
      <c r="D6" s="113">
        <f>SUM(D7:D7)</f>
        <v>44.7</v>
      </c>
      <c r="E6" s="113">
        <f>SUM(E7:E7)</f>
        <v>44.7</v>
      </c>
      <c r="F6" s="114">
        <f>SUM(F7:F7)</f>
        <v>0</v>
      </c>
      <c r="G6" s="114">
        <f>D6/C6*100</f>
        <v>100</v>
      </c>
      <c r="H6" s="145"/>
    </row>
    <row r="7" spans="1:7" s="140" customFormat="1" ht="19.5" customHeight="1">
      <c r="A7" s="169" t="s">
        <v>262</v>
      </c>
      <c r="B7" s="169" t="s">
        <v>264</v>
      </c>
      <c r="C7" s="143">
        <v>44.7</v>
      </c>
      <c r="D7" s="143">
        <v>44.7</v>
      </c>
      <c r="E7" s="143">
        <v>44.7</v>
      </c>
      <c r="F7" s="144">
        <f>C7-E7</f>
        <v>0</v>
      </c>
      <c r="G7" s="235">
        <f>D7/C7*100</f>
        <v>100</v>
      </c>
    </row>
    <row r="37" ht="12.75" customHeight="1"/>
  </sheetData>
  <sheetProtection/>
  <mergeCells count="6">
    <mergeCell ref="A2:G2"/>
    <mergeCell ref="A4:A5"/>
    <mergeCell ref="B4:B5"/>
    <mergeCell ref="C4:E4"/>
    <mergeCell ref="F4:F5"/>
    <mergeCell ref="G4:G5"/>
  </mergeCells>
  <printOptions horizontalCentered="1"/>
  <pageMargins left="0.35" right="0.35" top="0.79" bottom="0.79" header="0.51" footer="0.51"/>
  <pageSetup horizontalDpi="600" verticalDpi="600" orientation="landscape" paperSize="9" scale="80" r:id="rId1"/>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D20"/>
  <sheetViews>
    <sheetView tabSelected="1" zoomScalePageLayoutView="0" workbookViewId="0" topLeftCell="A1">
      <selection activeCell="C31" sqref="C31"/>
    </sheetView>
  </sheetViews>
  <sheetFormatPr defaultColWidth="9.00390625" defaultRowHeight="14.25"/>
  <cols>
    <col min="1" max="1" width="34.125" style="66" bestFit="1" customWidth="1"/>
    <col min="2" max="2" width="13.875" style="66" customWidth="1"/>
    <col min="3" max="3" width="13.50390625" style="66" customWidth="1"/>
    <col min="4" max="4" width="23.00390625" style="66" bestFit="1" customWidth="1"/>
    <col min="5" max="16384" width="9.00390625" style="66" customWidth="1"/>
  </cols>
  <sheetData>
    <row r="1" spans="1:4" ht="15">
      <c r="A1" s="116" t="s">
        <v>1139</v>
      </c>
      <c r="B1" s="117"/>
      <c r="C1" s="117"/>
      <c r="D1" s="117"/>
    </row>
    <row r="2" spans="1:4" ht="20.25">
      <c r="A2" s="431" t="s">
        <v>626</v>
      </c>
      <c r="B2" s="431"/>
      <c r="C2" s="431"/>
      <c r="D2" s="431"/>
    </row>
    <row r="3" spans="1:4" ht="14.25">
      <c r="A3" s="118"/>
      <c r="B3" s="119"/>
      <c r="C3" s="119"/>
      <c r="D3" s="120" t="s">
        <v>52</v>
      </c>
    </row>
    <row r="4" spans="1:4" ht="22.5" customHeight="1">
      <c r="A4" s="433" t="s">
        <v>2</v>
      </c>
      <c r="B4" s="432" t="s">
        <v>36</v>
      </c>
      <c r="C4" s="432"/>
      <c r="D4" s="432"/>
    </row>
    <row r="5" spans="1:4" ht="22.5" customHeight="1">
      <c r="A5" s="433"/>
      <c r="B5" s="121" t="s">
        <v>6</v>
      </c>
      <c r="C5" s="121" t="s">
        <v>53</v>
      </c>
      <c r="D5" s="121" t="s">
        <v>54</v>
      </c>
    </row>
    <row r="6" spans="1:4" ht="22.5" customHeight="1">
      <c r="A6" s="243" t="s">
        <v>627</v>
      </c>
      <c r="B6" s="245">
        <f aca="true" t="shared" si="0" ref="B6:B20">C6+D6</f>
        <v>238.92999999999998</v>
      </c>
      <c r="C6" s="245">
        <f>C7+C8</f>
        <v>238.92999999999998</v>
      </c>
      <c r="D6" s="245"/>
    </row>
    <row r="7" spans="1:4" ht="22.5" customHeight="1">
      <c r="A7" s="122" t="s">
        <v>55</v>
      </c>
      <c r="B7" s="245">
        <f>C7</f>
        <v>44.51</v>
      </c>
      <c r="C7" s="245">
        <v>44.51</v>
      </c>
      <c r="D7" s="245"/>
    </row>
    <row r="8" spans="1:4" ht="22.5" customHeight="1">
      <c r="A8" s="122" t="s">
        <v>56</v>
      </c>
      <c r="B8" s="245">
        <f>C8</f>
        <v>194.42</v>
      </c>
      <c r="C8" s="245">
        <v>194.42</v>
      </c>
      <c r="D8" s="245"/>
    </row>
    <row r="9" spans="1:4" s="7" customFormat="1" ht="22.5" customHeight="1">
      <c r="A9" s="244" t="s">
        <v>628</v>
      </c>
      <c r="B9" s="246">
        <f t="shared" si="0"/>
        <v>296.47</v>
      </c>
      <c r="C9" s="246">
        <f>C10+C11</f>
        <v>296.47</v>
      </c>
      <c r="D9" s="246"/>
    </row>
    <row r="10" spans="1:4" s="7" customFormat="1" ht="22.5" customHeight="1">
      <c r="A10" s="167" t="s">
        <v>55</v>
      </c>
      <c r="B10" s="246">
        <f t="shared" si="0"/>
        <v>45.39</v>
      </c>
      <c r="C10" s="246">
        <v>45.39</v>
      </c>
      <c r="D10" s="246"/>
    </row>
    <row r="11" spans="1:4" s="7" customFormat="1" ht="22.5" customHeight="1">
      <c r="A11" s="167" t="s">
        <v>56</v>
      </c>
      <c r="B11" s="246">
        <f t="shared" si="0"/>
        <v>251.08</v>
      </c>
      <c r="C11" s="246">
        <v>251.08</v>
      </c>
      <c r="D11" s="246"/>
    </row>
    <row r="12" spans="1:4" ht="22.5" customHeight="1">
      <c r="A12" s="243" t="s">
        <v>629</v>
      </c>
      <c r="B12" s="245">
        <f t="shared" si="0"/>
        <v>69.62</v>
      </c>
      <c r="C12" s="245">
        <f>C13+C14</f>
        <v>69.62</v>
      </c>
      <c r="D12" s="245"/>
    </row>
    <row r="13" spans="1:4" ht="22.5" customHeight="1">
      <c r="A13" s="122" t="s">
        <v>55</v>
      </c>
      <c r="B13" s="245">
        <f t="shared" si="0"/>
        <v>12.08</v>
      </c>
      <c r="C13" s="245">
        <v>12.08</v>
      </c>
      <c r="D13" s="245"/>
    </row>
    <row r="14" spans="1:4" ht="22.5" customHeight="1">
      <c r="A14" s="122" t="s">
        <v>56</v>
      </c>
      <c r="B14" s="245">
        <f t="shared" si="0"/>
        <v>57.54</v>
      </c>
      <c r="C14" s="245">
        <v>57.54</v>
      </c>
      <c r="D14" s="245"/>
    </row>
    <row r="15" spans="1:4" ht="22.5" customHeight="1">
      <c r="A15" s="243" t="s">
        <v>630</v>
      </c>
      <c r="B15" s="245">
        <f t="shared" si="0"/>
        <v>12.2</v>
      </c>
      <c r="C15" s="245">
        <f>C16+C17</f>
        <v>12.2</v>
      </c>
      <c r="D15" s="245"/>
    </row>
    <row r="16" spans="1:4" ht="22.5" customHeight="1">
      <c r="A16" s="122" t="s">
        <v>55</v>
      </c>
      <c r="B16" s="245">
        <f t="shared" si="0"/>
        <v>11.2</v>
      </c>
      <c r="C16" s="245">
        <v>11.2</v>
      </c>
      <c r="D16" s="245"/>
    </row>
    <row r="17" spans="1:4" ht="22.5" customHeight="1">
      <c r="A17" s="122" t="s">
        <v>56</v>
      </c>
      <c r="B17" s="245">
        <f t="shared" si="0"/>
        <v>1</v>
      </c>
      <c r="C17" s="245">
        <v>1</v>
      </c>
      <c r="D17" s="245"/>
    </row>
    <row r="18" spans="1:4" ht="22.5" customHeight="1">
      <c r="A18" s="243" t="s">
        <v>631</v>
      </c>
      <c r="B18" s="245">
        <f t="shared" si="0"/>
        <v>296.34999999999997</v>
      </c>
      <c r="C18" s="245">
        <f>C19+C20</f>
        <v>296.34999999999997</v>
      </c>
      <c r="D18" s="245"/>
    </row>
    <row r="19" spans="1:4" ht="22.5" customHeight="1">
      <c r="A19" s="122" t="s">
        <v>55</v>
      </c>
      <c r="B19" s="245">
        <f t="shared" si="0"/>
        <v>45.39</v>
      </c>
      <c r="C19" s="245">
        <f>C7+C13-C16</f>
        <v>45.39</v>
      </c>
      <c r="D19" s="245"/>
    </row>
    <row r="20" spans="1:4" ht="22.5" customHeight="1">
      <c r="A20" s="122" t="s">
        <v>56</v>
      </c>
      <c r="B20" s="245">
        <f t="shared" si="0"/>
        <v>250.95999999999998</v>
      </c>
      <c r="C20" s="245">
        <f>C8+C14-C17</f>
        <v>250.95999999999998</v>
      </c>
      <c r="D20" s="245"/>
    </row>
  </sheetData>
  <sheetProtection/>
  <mergeCells count="3">
    <mergeCell ref="A2:D2"/>
    <mergeCell ref="A4:A5"/>
    <mergeCell ref="B4:D4"/>
  </mergeCells>
  <printOptions horizontalCentered="1"/>
  <pageMargins left="0.71" right="0.71" top="0.75" bottom="0.75" header="0.31" footer="0.3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65"/>
  <sheetViews>
    <sheetView zoomScale="70" zoomScaleNormal="70"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21" sqref="A21:IV21"/>
    </sheetView>
  </sheetViews>
  <sheetFormatPr defaultColWidth="8.625" defaultRowHeight="14.25"/>
  <cols>
    <col min="1" max="1" width="40.375" style="66" customWidth="1"/>
    <col min="2" max="4" width="15.625" style="66" customWidth="1"/>
    <col min="5" max="5" width="12.875" style="96" hidden="1" customWidth="1"/>
    <col min="6" max="6" width="15.625" style="66" customWidth="1"/>
    <col min="7" max="16384" width="8.625" style="66" customWidth="1"/>
  </cols>
  <sheetData>
    <row r="1" spans="1:6" ht="14.25">
      <c r="A1" s="72" t="s">
        <v>57</v>
      </c>
      <c r="B1" s="73"/>
      <c r="C1" s="74"/>
      <c r="D1" s="74"/>
      <c r="E1" s="75"/>
      <c r="F1" s="73"/>
    </row>
    <row r="2" spans="1:6" ht="22.5">
      <c r="A2" s="385" t="s">
        <v>324</v>
      </c>
      <c r="B2" s="386"/>
      <c r="C2" s="386"/>
      <c r="D2" s="386"/>
      <c r="E2" s="386"/>
      <c r="F2" s="386"/>
    </row>
    <row r="3" spans="1:6" ht="14.25">
      <c r="A3" s="76"/>
      <c r="B3" s="73"/>
      <c r="C3" s="74"/>
      <c r="D3" s="74"/>
      <c r="E3" s="77"/>
      <c r="F3" s="78" t="s">
        <v>58</v>
      </c>
    </row>
    <row r="4" spans="1:6" s="67" customFormat="1" ht="32.25" customHeight="1">
      <c r="A4" s="79" t="s">
        <v>59</v>
      </c>
      <c r="B4" s="79" t="s">
        <v>60</v>
      </c>
      <c r="C4" s="26" t="s">
        <v>61</v>
      </c>
      <c r="D4" s="26" t="s">
        <v>62</v>
      </c>
      <c r="E4" s="205" t="s">
        <v>328</v>
      </c>
      <c r="F4" s="206" t="s">
        <v>329</v>
      </c>
    </row>
    <row r="5" spans="1:6" s="328" customFormat="1" ht="19.5" customHeight="1">
      <c r="A5" s="323" t="s">
        <v>63</v>
      </c>
      <c r="B5" s="324">
        <f>B6+B22</f>
        <v>618607</v>
      </c>
      <c r="C5" s="324">
        <f>C6+C22</f>
        <v>590488.0333</v>
      </c>
      <c r="D5" s="325">
        <f aca="true" t="shared" si="0" ref="D5:D21">IF(B5=0,0,C5/B5*100)</f>
        <v>95.45447001084695</v>
      </c>
      <c r="E5" s="326">
        <f>E6+E22</f>
        <v>562370</v>
      </c>
      <c r="F5" s="327">
        <f>(C5/E5)*100</f>
        <v>104.99991701193166</v>
      </c>
    </row>
    <row r="6" spans="1:6" s="328" customFormat="1" ht="19.5" customHeight="1">
      <c r="A6" s="323" t="s">
        <v>64</v>
      </c>
      <c r="B6" s="324">
        <f>SUM(B7:B20)</f>
        <v>446532</v>
      </c>
      <c r="C6" s="324">
        <f>SUM(C7:C21)</f>
        <v>416234.0333</v>
      </c>
      <c r="D6" s="325">
        <f t="shared" si="0"/>
        <v>93.21482744797686</v>
      </c>
      <c r="E6" s="326">
        <f>SUM(E7:E21)</f>
        <v>413456</v>
      </c>
      <c r="F6" s="327">
        <f>(C6/E6)*100</f>
        <v>100.67190542645407</v>
      </c>
    </row>
    <row r="7" spans="1:6" s="68" customFormat="1" ht="19.5" customHeight="1">
      <c r="A7" s="83" t="s">
        <v>65</v>
      </c>
      <c r="B7" s="10">
        <v>135640</v>
      </c>
      <c r="C7" s="84">
        <v>107086</v>
      </c>
      <c r="D7" s="85">
        <f t="shared" si="0"/>
        <v>78.94868770274256</v>
      </c>
      <c r="E7" s="84">
        <v>125593</v>
      </c>
      <c r="F7" s="171">
        <f>(C7/E7)*100</f>
        <v>85.26430613171117</v>
      </c>
    </row>
    <row r="8" spans="1:6" s="68" customFormat="1" ht="19.5" customHeight="1">
      <c r="A8" s="83" t="s">
        <v>66</v>
      </c>
      <c r="B8" s="28"/>
      <c r="C8" s="84"/>
      <c r="D8" s="85">
        <f t="shared" si="0"/>
        <v>0</v>
      </c>
      <c r="E8" s="86"/>
      <c r="F8" s="171"/>
    </row>
    <row r="9" spans="1:6" s="68" customFormat="1" ht="19.5" customHeight="1">
      <c r="A9" s="83" t="s">
        <v>67</v>
      </c>
      <c r="B9" s="28">
        <v>65760</v>
      </c>
      <c r="C9" s="84">
        <v>66492</v>
      </c>
      <c r="D9" s="85">
        <f t="shared" si="0"/>
        <v>101.11313868613139</v>
      </c>
      <c r="E9" s="84">
        <v>59123</v>
      </c>
      <c r="F9" s="171">
        <f aca="true" t="shared" si="1" ref="F9:F20">(C9/E9)*100</f>
        <v>112.4638465571774</v>
      </c>
    </row>
    <row r="10" spans="1:6" s="68" customFormat="1" ht="19.5" customHeight="1">
      <c r="A10" s="83" t="s">
        <v>68</v>
      </c>
      <c r="B10" s="28">
        <v>11011</v>
      </c>
      <c r="C10" s="84">
        <v>12022</v>
      </c>
      <c r="D10" s="85">
        <f t="shared" si="0"/>
        <v>109.18172736354555</v>
      </c>
      <c r="E10" s="84">
        <v>10195</v>
      </c>
      <c r="F10" s="171">
        <f t="shared" si="1"/>
        <v>117.92054928886708</v>
      </c>
    </row>
    <row r="11" spans="1:6" s="68" customFormat="1" ht="19.5" customHeight="1">
      <c r="A11" s="83" t="s">
        <v>69</v>
      </c>
      <c r="B11" s="28">
        <v>520</v>
      </c>
      <c r="C11" s="84">
        <v>520</v>
      </c>
      <c r="D11" s="85">
        <f t="shared" si="0"/>
        <v>100</v>
      </c>
      <c r="E11" s="84">
        <v>512</v>
      </c>
      <c r="F11" s="171">
        <f t="shared" si="1"/>
        <v>101.5625</v>
      </c>
    </row>
    <row r="12" spans="1:6" s="68" customFormat="1" ht="19.5" customHeight="1">
      <c r="A12" s="83" t="s">
        <v>70</v>
      </c>
      <c r="B12" s="28">
        <v>42483</v>
      </c>
      <c r="C12" s="84">
        <v>42869</v>
      </c>
      <c r="D12" s="85">
        <f t="shared" si="0"/>
        <v>100.90859873361109</v>
      </c>
      <c r="E12" s="84">
        <v>39336</v>
      </c>
      <c r="F12" s="171">
        <f t="shared" si="1"/>
        <v>108.98159446817164</v>
      </c>
    </row>
    <row r="13" spans="1:6" s="68" customFormat="1" ht="19.5" customHeight="1">
      <c r="A13" s="83" t="s">
        <v>71</v>
      </c>
      <c r="B13" s="28">
        <v>40952</v>
      </c>
      <c r="C13" s="84">
        <v>40952</v>
      </c>
      <c r="D13" s="85">
        <f t="shared" si="0"/>
        <v>100</v>
      </c>
      <c r="E13" s="84">
        <v>39545</v>
      </c>
      <c r="F13" s="171">
        <f t="shared" si="1"/>
        <v>103.55797193071186</v>
      </c>
    </row>
    <row r="14" spans="1:6" s="68" customFormat="1" ht="19.5" customHeight="1">
      <c r="A14" s="83" t="s">
        <v>72</v>
      </c>
      <c r="B14" s="28">
        <v>15331</v>
      </c>
      <c r="C14" s="84">
        <v>15500</v>
      </c>
      <c r="D14" s="85">
        <f t="shared" si="0"/>
        <v>101.1023416606875</v>
      </c>
      <c r="E14" s="84">
        <v>14195</v>
      </c>
      <c r="F14" s="171">
        <f t="shared" si="1"/>
        <v>109.19337794998239</v>
      </c>
    </row>
    <row r="15" spans="1:6" s="68" customFormat="1" ht="19.5" customHeight="1">
      <c r="A15" s="83" t="s">
        <v>73</v>
      </c>
      <c r="B15" s="28">
        <v>9524</v>
      </c>
      <c r="C15" s="84">
        <v>9524</v>
      </c>
      <c r="D15" s="85">
        <f t="shared" si="0"/>
        <v>100</v>
      </c>
      <c r="E15" s="84">
        <v>9257</v>
      </c>
      <c r="F15" s="171">
        <f t="shared" si="1"/>
        <v>102.8843037701199</v>
      </c>
    </row>
    <row r="16" spans="1:6" s="68" customFormat="1" ht="19.5" customHeight="1">
      <c r="A16" s="83" t="s">
        <v>74</v>
      </c>
      <c r="B16" s="28">
        <v>21482</v>
      </c>
      <c r="C16" s="84">
        <v>35669.0333</v>
      </c>
      <c r="D16" s="85">
        <f t="shared" si="0"/>
        <v>166.04149194674613</v>
      </c>
      <c r="E16" s="84">
        <v>19891</v>
      </c>
      <c r="F16" s="171">
        <f t="shared" si="1"/>
        <v>179.3224739832085</v>
      </c>
    </row>
    <row r="17" spans="1:6" s="68" customFormat="1" ht="19.5" customHeight="1">
      <c r="A17" s="83" t="s">
        <v>75</v>
      </c>
      <c r="B17" s="28">
        <v>19043</v>
      </c>
      <c r="C17" s="84">
        <v>7500</v>
      </c>
      <c r="D17" s="85">
        <f t="shared" si="0"/>
        <v>39.38455075355774</v>
      </c>
      <c r="E17" s="84">
        <v>17312</v>
      </c>
      <c r="F17" s="171">
        <f t="shared" si="1"/>
        <v>43.32255083179298</v>
      </c>
    </row>
    <row r="18" spans="1:6" s="68" customFormat="1" ht="19.5" customHeight="1">
      <c r="A18" s="83" t="s">
        <v>76</v>
      </c>
      <c r="B18" s="28">
        <v>3615</v>
      </c>
      <c r="C18" s="84">
        <v>5500</v>
      </c>
      <c r="D18" s="85">
        <f t="shared" si="0"/>
        <v>152.14384508990318</v>
      </c>
      <c r="E18" s="84">
        <v>3347</v>
      </c>
      <c r="F18" s="171">
        <f t="shared" si="1"/>
        <v>164.32626232446967</v>
      </c>
    </row>
    <row r="19" spans="1:6" s="68" customFormat="1" ht="19.5" customHeight="1">
      <c r="A19" s="83" t="s">
        <v>77</v>
      </c>
      <c r="B19" s="28">
        <v>80378</v>
      </c>
      <c r="C19" s="84">
        <v>72000</v>
      </c>
      <c r="D19" s="85">
        <f t="shared" si="0"/>
        <v>89.57674985692601</v>
      </c>
      <c r="E19" s="84">
        <v>74424</v>
      </c>
      <c r="F19" s="171">
        <f t="shared" si="1"/>
        <v>96.74298613350531</v>
      </c>
    </row>
    <row r="20" spans="1:6" s="68" customFormat="1" ht="19.5" customHeight="1">
      <c r="A20" s="83" t="s">
        <v>78</v>
      </c>
      <c r="B20" s="28">
        <v>793</v>
      </c>
      <c r="C20" s="84">
        <v>600</v>
      </c>
      <c r="D20" s="85">
        <f t="shared" si="0"/>
        <v>75.66204287515762</v>
      </c>
      <c r="E20" s="84">
        <v>734</v>
      </c>
      <c r="F20" s="171">
        <f t="shared" si="1"/>
        <v>81.74386920980926</v>
      </c>
    </row>
    <row r="21" spans="1:6" s="68" customFormat="1" ht="19.5" customHeight="1">
      <c r="A21" s="87" t="s">
        <v>194</v>
      </c>
      <c r="B21" s="28"/>
      <c r="C21" s="84">
        <v>0</v>
      </c>
      <c r="D21" s="85">
        <f t="shared" si="0"/>
        <v>0</v>
      </c>
      <c r="E21" s="84">
        <v>-8</v>
      </c>
      <c r="F21" s="171"/>
    </row>
    <row r="22" spans="1:6" s="67" customFormat="1" ht="19.5" customHeight="1">
      <c r="A22" s="81" t="s">
        <v>79</v>
      </c>
      <c r="B22" s="27">
        <f>SUM(B23,B31:B35)</f>
        <v>172075</v>
      </c>
      <c r="C22" s="27">
        <f>SUM(C23,C31:C35)</f>
        <v>174254</v>
      </c>
      <c r="D22" s="71">
        <f aca="true" t="shared" si="2" ref="D22:D62">IF(B22=0,0,C22/B22*100)</f>
        <v>101.26630829580125</v>
      </c>
      <c r="E22" s="29">
        <f>SUM(E23,E31:E35)</f>
        <v>148914</v>
      </c>
      <c r="F22" s="71">
        <f aca="true" t="shared" si="3" ref="F22:F55">(C22/E22)*100</f>
        <v>117.01653303248855</v>
      </c>
    </row>
    <row r="23" spans="1:6" s="68" customFormat="1" ht="19.5" customHeight="1">
      <c r="A23" s="83" t="s">
        <v>80</v>
      </c>
      <c r="B23" s="30">
        <f>SUM(B24:B30)</f>
        <v>86444</v>
      </c>
      <c r="C23" s="30">
        <v>43700</v>
      </c>
      <c r="D23" s="85">
        <f t="shared" si="2"/>
        <v>50.5529591411781</v>
      </c>
      <c r="E23" s="25">
        <v>49060</v>
      </c>
      <c r="F23" s="171">
        <f t="shared" si="3"/>
        <v>89.07460252751733</v>
      </c>
    </row>
    <row r="24" spans="1:6" s="68" customFormat="1" ht="19.5" customHeight="1" hidden="1">
      <c r="A24" s="88" t="s">
        <v>81</v>
      </c>
      <c r="B24" s="28">
        <v>18446</v>
      </c>
      <c r="C24" s="84"/>
      <c r="D24" s="85">
        <f t="shared" si="2"/>
        <v>0</v>
      </c>
      <c r="E24" s="84"/>
      <c r="F24" s="171" t="e">
        <f t="shared" si="3"/>
        <v>#DIV/0!</v>
      </c>
    </row>
    <row r="25" spans="1:6" s="68" customFormat="1" ht="19.5" customHeight="1" hidden="1">
      <c r="A25" s="88" t="s">
        <v>314</v>
      </c>
      <c r="B25" s="28">
        <v>12246</v>
      </c>
      <c r="C25" s="84"/>
      <c r="D25" s="85">
        <f t="shared" si="2"/>
        <v>0</v>
      </c>
      <c r="E25" s="84"/>
      <c r="F25" s="171" t="e">
        <f t="shared" si="3"/>
        <v>#DIV/0!</v>
      </c>
    </row>
    <row r="26" spans="1:6" s="68" customFormat="1" ht="19.5" customHeight="1" hidden="1">
      <c r="A26" s="88" t="s">
        <v>315</v>
      </c>
      <c r="B26" s="28">
        <v>4600</v>
      </c>
      <c r="C26" s="84"/>
      <c r="D26" s="85">
        <f t="shared" si="2"/>
        <v>0</v>
      </c>
      <c r="E26" s="84"/>
      <c r="F26" s="171" t="e">
        <f t="shared" si="3"/>
        <v>#DIV/0!</v>
      </c>
    </row>
    <row r="27" spans="1:6" s="68" customFormat="1" ht="19.5" customHeight="1" hidden="1">
      <c r="A27" s="88" t="s">
        <v>82</v>
      </c>
      <c r="B27" s="28">
        <v>18233</v>
      </c>
      <c r="C27" s="84"/>
      <c r="D27" s="85">
        <f t="shared" si="2"/>
        <v>0</v>
      </c>
      <c r="E27" s="84"/>
      <c r="F27" s="171" t="e">
        <f t="shared" si="3"/>
        <v>#DIV/0!</v>
      </c>
    </row>
    <row r="28" spans="1:6" s="68" customFormat="1" ht="19.5" customHeight="1" hidden="1">
      <c r="A28" s="88" t="s">
        <v>83</v>
      </c>
      <c r="B28" s="28">
        <v>14586</v>
      </c>
      <c r="C28" s="84"/>
      <c r="D28" s="85">
        <f t="shared" si="2"/>
        <v>0</v>
      </c>
      <c r="E28" s="84"/>
      <c r="F28" s="171" t="e">
        <f t="shared" si="3"/>
        <v>#DIV/0!</v>
      </c>
    </row>
    <row r="29" spans="1:6" s="68" customFormat="1" ht="19.5" customHeight="1" hidden="1">
      <c r="A29" s="88" t="s">
        <v>84</v>
      </c>
      <c r="B29" s="28">
        <v>18233</v>
      </c>
      <c r="C29" s="84"/>
      <c r="D29" s="85">
        <f t="shared" si="2"/>
        <v>0</v>
      </c>
      <c r="E29" s="84"/>
      <c r="F29" s="171" t="e">
        <f t="shared" si="3"/>
        <v>#DIV/0!</v>
      </c>
    </row>
    <row r="30" spans="1:6" s="68" customFormat="1" ht="19.5" customHeight="1" hidden="1">
      <c r="A30" s="88" t="s">
        <v>85</v>
      </c>
      <c r="B30" s="10">
        <v>100</v>
      </c>
      <c r="C30" s="84"/>
      <c r="D30" s="85">
        <f t="shared" si="2"/>
        <v>0</v>
      </c>
      <c r="E30" s="84"/>
      <c r="F30" s="171" t="e">
        <f t="shared" si="3"/>
        <v>#DIV/0!</v>
      </c>
    </row>
    <row r="31" spans="1:6" s="68" customFormat="1" ht="19.5" customHeight="1">
      <c r="A31" s="83" t="s">
        <v>86</v>
      </c>
      <c r="B31" s="28">
        <v>5902</v>
      </c>
      <c r="C31" s="84">
        <v>6850</v>
      </c>
      <c r="D31" s="85">
        <f t="shared" si="2"/>
        <v>116.06235174517113</v>
      </c>
      <c r="E31" s="84">
        <v>6084</v>
      </c>
      <c r="F31" s="171">
        <f t="shared" si="3"/>
        <v>112.59040105193951</v>
      </c>
    </row>
    <row r="32" spans="1:6" s="68" customFormat="1" ht="19.5" customHeight="1">
      <c r="A32" s="83" t="s">
        <v>87</v>
      </c>
      <c r="B32" s="28">
        <v>5356</v>
      </c>
      <c r="C32" s="84">
        <v>11100</v>
      </c>
      <c r="D32" s="85">
        <f t="shared" si="2"/>
        <v>207.24421209858104</v>
      </c>
      <c r="E32" s="84">
        <v>8021</v>
      </c>
      <c r="F32" s="171">
        <f t="shared" si="3"/>
        <v>138.38673482109462</v>
      </c>
    </row>
    <row r="33" spans="1:6" s="68" customFormat="1" ht="19.5" customHeight="1">
      <c r="A33" s="83" t="s">
        <v>88</v>
      </c>
      <c r="C33" s="84"/>
      <c r="D33" s="85">
        <f t="shared" si="2"/>
        <v>0</v>
      </c>
      <c r="E33" s="86"/>
      <c r="F33" s="171"/>
    </row>
    <row r="34" spans="1:6" s="68" customFormat="1" ht="19.5" customHeight="1">
      <c r="A34" s="83" t="s">
        <v>316</v>
      </c>
      <c r="B34" s="31">
        <v>74173</v>
      </c>
      <c r="C34" s="84">
        <v>112500</v>
      </c>
      <c r="D34" s="85">
        <f t="shared" si="2"/>
        <v>151.6724414544376</v>
      </c>
      <c r="E34" s="84">
        <v>85568</v>
      </c>
      <c r="F34" s="171">
        <f t="shared" si="3"/>
        <v>131.47438294689604</v>
      </c>
    </row>
    <row r="35" spans="1:6" s="68" customFormat="1" ht="19.5" customHeight="1">
      <c r="A35" s="83" t="s">
        <v>89</v>
      </c>
      <c r="B35" s="31">
        <v>200</v>
      </c>
      <c r="C35" s="84">
        <v>104</v>
      </c>
      <c r="D35" s="85">
        <f t="shared" si="2"/>
        <v>52</v>
      </c>
      <c r="E35" s="84">
        <v>181</v>
      </c>
      <c r="F35" s="171">
        <f t="shared" si="3"/>
        <v>57.4585635359116</v>
      </c>
    </row>
    <row r="36" spans="1:6" s="67" customFormat="1" ht="19.5" customHeight="1">
      <c r="A36" s="81" t="s">
        <v>90</v>
      </c>
      <c r="B36" s="71">
        <f>B6/B5*100</f>
        <v>72.18347028080834</v>
      </c>
      <c r="C36" s="71">
        <f>C6/C5*100</f>
        <v>70.4898338030384</v>
      </c>
      <c r="D36" s="82">
        <f t="shared" si="2"/>
        <v>97.65370593685597</v>
      </c>
      <c r="E36" s="329">
        <f>E6/E5*100</f>
        <v>73.52028024254494</v>
      </c>
      <c r="F36" s="71">
        <f t="shared" si="3"/>
        <v>95.87808094649661</v>
      </c>
    </row>
    <row r="37" spans="1:6" s="68" customFormat="1" ht="19.5" customHeight="1">
      <c r="A37" s="70" t="s">
        <v>91</v>
      </c>
      <c r="B37" s="30">
        <f>SUM(B38:B43,B44)</f>
        <v>223770</v>
      </c>
      <c r="C37" s="30">
        <f>SUM(C38:C43,C44)</f>
        <v>468124</v>
      </c>
      <c r="D37" s="85">
        <f t="shared" si="2"/>
        <v>209.19873083970145</v>
      </c>
      <c r="E37" s="32">
        <f>SUM(E38:E44)</f>
        <v>630359</v>
      </c>
      <c r="F37" s="171">
        <f t="shared" si="3"/>
        <v>74.26307865835183</v>
      </c>
    </row>
    <row r="38" spans="1:6" s="68" customFormat="1" ht="19.5" customHeight="1">
      <c r="A38" s="83" t="s">
        <v>92</v>
      </c>
      <c r="B38" s="130">
        <v>48336</v>
      </c>
      <c r="C38" s="31">
        <v>48756</v>
      </c>
      <c r="D38" s="85">
        <f t="shared" si="2"/>
        <v>100.86891757696128</v>
      </c>
      <c r="E38" s="89">
        <f>78336-27228</f>
        <v>51108</v>
      </c>
      <c r="F38" s="171">
        <f t="shared" si="3"/>
        <v>95.39798074665414</v>
      </c>
    </row>
    <row r="39" spans="1:6" s="68" customFormat="1" ht="19.5" customHeight="1">
      <c r="A39" s="83" t="s">
        <v>93</v>
      </c>
      <c r="B39" s="130">
        <v>35360</v>
      </c>
      <c r="C39" s="31">
        <v>95758</v>
      </c>
      <c r="D39" s="85">
        <f t="shared" si="2"/>
        <v>270.80882352941177</v>
      </c>
      <c r="E39" s="90">
        <v>122561</v>
      </c>
      <c r="F39" s="171">
        <f t="shared" si="3"/>
        <v>78.13088992420101</v>
      </c>
    </row>
    <row r="40" spans="1:6" s="68" customFormat="1" ht="19.5" customHeight="1">
      <c r="A40" s="83" t="s">
        <v>94</v>
      </c>
      <c r="B40" s="130"/>
      <c r="C40" s="31">
        <v>23811</v>
      </c>
      <c r="D40" s="85">
        <f t="shared" si="2"/>
        <v>0</v>
      </c>
      <c r="E40" s="90">
        <v>27700</v>
      </c>
      <c r="F40" s="171">
        <f t="shared" si="3"/>
        <v>85.96028880866426</v>
      </c>
    </row>
    <row r="41" spans="1:6" s="68" customFormat="1" ht="19.5" customHeight="1">
      <c r="A41" s="83" t="s">
        <v>95</v>
      </c>
      <c r="B41" s="130">
        <v>3000</v>
      </c>
      <c r="C41" s="31">
        <v>3000</v>
      </c>
      <c r="D41" s="85">
        <f t="shared" si="2"/>
        <v>100</v>
      </c>
      <c r="E41" s="90">
        <v>3000</v>
      </c>
      <c r="F41" s="171">
        <f t="shared" si="3"/>
        <v>100</v>
      </c>
    </row>
    <row r="42" spans="1:6" s="68" customFormat="1" ht="19.5" customHeight="1">
      <c r="A42" s="83" t="s">
        <v>96</v>
      </c>
      <c r="B42" s="130">
        <v>27228</v>
      </c>
      <c r="C42" s="31">
        <v>27228</v>
      </c>
      <c r="D42" s="85">
        <f t="shared" si="2"/>
        <v>100</v>
      </c>
      <c r="E42" s="90">
        <v>27228</v>
      </c>
      <c r="F42" s="171">
        <f t="shared" si="3"/>
        <v>100</v>
      </c>
    </row>
    <row r="43" spans="1:6" s="68" customFormat="1" ht="19.5" customHeight="1">
      <c r="A43" s="83" t="s">
        <v>97</v>
      </c>
      <c r="B43" s="25">
        <v>15149</v>
      </c>
      <c r="C43" s="31">
        <v>43877</v>
      </c>
      <c r="D43" s="85">
        <f t="shared" si="2"/>
        <v>289.6362796224173</v>
      </c>
      <c r="E43" s="207">
        <v>44349</v>
      </c>
      <c r="F43" s="171">
        <f t="shared" si="3"/>
        <v>98.93571444677445</v>
      </c>
    </row>
    <row r="44" spans="1:6" s="68" customFormat="1" ht="19.5" customHeight="1">
      <c r="A44" s="92" t="s">
        <v>4</v>
      </c>
      <c r="B44" s="172">
        <v>94697</v>
      </c>
      <c r="C44" s="125">
        <f>231697-6003</f>
        <v>225694</v>
      </c>
      <c r="D44" s="85">
        <f t="shared" si="2"/>
        <v>238.33278773350793</v>
      </c>
      <c r="E44" s="207">
        <v>354413</v>
      </c>
      <c r="F44" s="171">
        <f t="shared" si="3"/>
        <v>63.68107264688372</v>
      </c>
    </row>
    <row r="45" spans="1:6" s="68" customFormat="1" ht="19.5" customHeight="1">
      <c r="A45" s="93" t="s">
        <v>98</v>
      </c>
      <c r="B45" s="30">
        <f>SUM(B46:B50)</f>
        <v>93680</v>
      </c>
      <c r="C45" s="30">
        <f>SUM(C46:C50)</f>
        <v>140395</v>
      </c>
      <c r="D45" s="85">
        <f t="shared" si="2"/>
        <v>149.86656703672074</v>
      </c>
      <c r="E45" s="30">
        <f>SUM(E46:E50)</f>
        <v>103864</v>
      </c>
      <c r="F45" s="171">
        <f t="shared" si="3"/>
        <v>135.17195563429098</v>
      </c>
    </row>
    <row r="46" spans="1:6" s="68" customFormat="1" ht="19.5" customHeight="1">
      <c r="A46" s="88" t="s">
        <v>99</v>
      </c>
      <c r="B46" s="173">
        <v>11423</v>
      </c>
      <c r="C46" s="89">
        <v>11423</v>
      </c>
      <c r="D46" s="85">
        <f t="shared" si="2"/>
        <v>100</v>
      </c>
      <c r="E46" s="89">
        <v>23180</v>
      </c>
      <c r="F46" s="171">
        <f t="shared" si="3"/>
        <v>49.27955133735979</v>
      </c>
    </row>
    <row r="47" spans="1:6" s="68" customFormat="1" ht="19.5" customHeight="1">
      <c r="A47" s="88" t="s">
        <v>100</v>
      </c>
      <c r="B47" s="173">
        <v>8420</v>
      </c>
      <c r="C47" s="89">
        <v>8420</v>
      </c>
      <c r="D47" s="85">
        <f t="shared" si="2"/>
        <v>100</v>
      </c>
      <c r="E47" s="89">
        <v>8420</v>
      </c>
      <c r="F47" s="171">
        <f t="shared" si="3"/>
        <v>100</v>
      </c>
    </row>
    <row r="48" spans="1:6" s="68" customFormat="1" ht="19.5" customHeight="1">
      <c r="A48" s="88" t="s">
        <v>101</v>
      </c>
      <c r="B48" s="173">
        <v>10687</v>
      </c>
      <c r="C48" s="89">
        <v>11094</v>
      </c>
      <c r="D48" s="85">
        <f t="shared" si="2"/>
        <v>103.80836530363993</v>
      </c>
      <c r="E48" s="89">
        <v>11094</v>
      </c>
      <c r="F48" s="171">
        <f t="shared" si="3"/>
        <v>100</v>
      </c>
    </row>
    <row r="49" spans="1:6" s="68" customFormat="1" ht="19.5" customHeight="1">
      <c r="A49" s="88" t="s">
        <v>102</v>
      </c>
      <c r="B49" s="173">
        <v>2439</v>
      </c>
      <c r="C49" s="89">
        <v>2439</v>
      </c>
      <c r="D49" s="85">
        <f t="shared" si="2"/>
        <v>100</v>
      </c>
      <c r="E49" s="89">
        <v>2439</v>
      </c>
      <c r="F49" s="171">
        <f t="shared" si="3"/>
        <v>100</v>
      </c>
    </row>
    <row r="50" spans="1:6" s="68" customFormat="1" ht="19.5" customHeight="1">
      <c r="A50" s="88" t="s">
        <v>103</v>
      </c>
      <c r="B50" s="130">
        <v>60711</v>
      </c>
      <c r="C50" s="31">
        <v>107019</v>
      </c>
      <c r="D50" s="85">
        <f t="shared" si="2"/>
        <v>176.27612788456787</v>
      </c>
      <c r="E50" s="91">
        <v>58731</v>
      </c>
      <c r="F50" s="171">
        <f t="shared" si="3"/>
        <v>182.2189303774838</v>
      </c>
    </row>
    <row r="51" spans="1:6" s="68" customFormat="1" ht="19.5" customHeight="1">
      <c r="A51" s="70" t="s">
        <v>104</v>
      </c>
      <c r="B51" s="31">
        <f>B5+B37-B45</f>
        <v>748697</v>
      </c>
      <c r="C51" s="31">
        <f>C5+C37-C45</f>
        <v>918217.0333</v>
      </c>
      <c r="D51" s="85">
        <f t="shared" si="2"/>
        <v>122.64200782158872</v>
      </c>
      <c r="E51" s="33">
        <f>E5+E37-E45</f>
        <v>1088865</v>
      </c>
      <c r="F51" s="171">
        <f t="shared" si="3"/>
        <v>84.32790412952937</v>
      </c>
    </row>
    <row r="52" spans="1:6" s="68" customFormat="1" ht="19.5" customHeight="1">
      <c r="A52" s="70" t="s">
        <v>105</v>
      </c>
      <c r="B52" s="31">
        <f>SUM(B53:B54)</f>
        <v>112000</v>
      </c>
      <c r="C52" s="31">
        <f>SUM(C53:C54)</f>
        <v>120830</v>
      </c>
      <c r="D52" s="85">
        <f t="shared" si="2"/>
        <v>107.88392857142857</v>
      </c>
      <c r="E52" s="31">
        <f>SUM(E53:E54)</f>
        <v>23000</v>
      </c>
      <c r="F52" s="171">
        <f t="shared" si="3"/>
        <v>525.3478260869565</v>
      </c>
    </row>
    <row r="53" spans="1:6" s="68" customFormat="1" ht="19.5" customHeight="1">
      <c r="A53" s="203" t="s">
        <v>326</v>
      </c>
      <c r="B53" s="239"/>
      <c r="C53" s="90">
        <v>8900</v>
      </c>
      <c r="D53" s="85">
        <f t="shared" si="2"/>
        <v>0</v>
      </c>
      <c r="E53" s="90">
        <v>3000</v>
      </c>
      <c r="F53" s="171">
        <f t="shared" si="3"/>
        <v>296.6666666666667</v>
      </c>
    </row>
    <row r="54" spans="1:6" s="68" customFormat="1" ht="19.5" customHeight="1">
      <c r="A54" s="203" t="s">
        <v>327</v>
      </c>
      <c r="B54" s="239">
        <v>112000</v>
      </c>
      <c r="C54" s="90">
        <v>111930</v>
      </c>
      <c r="D54" s="85">
        <f t="shared" si="2"/>
        <v>99.9375</v>
      </c>
      <c r="E54" s="90">
        <v>20000</v>
      </c>
      <c r="F54" s="171">
        <f t="shared" si="3"/>
        <v>559.65</v>
      </c>
    </row>
    <row r="55" spans="1:6" s="322" customFormat="1" ht="19.5" customHeight="1">
      <c r="A55" s="319" t="s">
        <v>106</v>
      </c>
      <c r="B55" s="330">
        <f>SUM(B51:B52)</f>
        <v>860697</v>
      </c>
      <c r="C55" s="330">
        <f>SUM(C51:C52)</f>
        <v>1039047.0333</v>
      </c>
      <c r="D55" s="320">
        <f t="shared" si="2"/>
        <v>120.72158184587607</v>
      </c>
      <c r="E55" s="330">
        <f>SUM(E51:E52)</f>
        <v>1111865</v>
      </c>
      <c r="F55" s="321">
        <f t="shared" si="3"/>
        <v>93.45082661114435</v>
      </c>
    </row>
    <row r="56" spans="1:6" s="68" customFormat="1" ht="19.5" customHeight="1">
      <c r="A56" s="83" t="s">
        <v>311</v>
      </c>
      <c r="B56" s="174"/>
      <c r="C56" s="240">
        <v>10000</v>
      </c>
      <c r="D56" s="85">
        <f t="shared" si="2"/>
        <v>0</v>
      </c>
      <c r="E56" s="94">
        <v>10056</v>
      </c>
      <c r="F56" s="171">
        <f>(C56/E56)*100</f>
        <v>99.44311853619729</v>
      </c>
    </row>
    <row r="57" spans="1:6" s="68" customFormat="1" ht="19.5" customHeight="1">
      <c r="A57" s="83" t="s">
        <v>312</v>
      </c>
      <c r="B57" s="174"/>
      <c r="C57" s="240">
        <v>7423</v>
      </c>
      <c r="D57" s="85">
        <f t="shared" si="2"/>
        <v>0</v>
      </c>
      <c r="E57" s="90">
        <v>15832</v>
      </c>
      <c r="F57" s="171">
        <f>(C57/E57)*100</f>
        <v>46.88605356240526</v>
      </c>
    </row>
    <row r="58" spans="1:6" s="68" customFormat="1" ht="19.5" customHeight="1">
      <c r="A58" s="83" t="s">
        <v>313</v>
      </c>
      <c r="B58" s="241">
        <f>5022.46+8339.36+3002.2</f>
        <v>16364.02</v>
      </c>
      <c r="C58" s="240">
        <f>22952+6003</f>
        <v>28955</v>
      </c>
      <c r="D58" s="85">
        <f t="shared" si="2"/>
        <v>176.94307389015657</v>
      </c>
      <c r="E58" s="90">
        <v>6198</v>
      </c>
      <c r="F58" s="171">
        <f>(C58/E58)*100</f>
        <v>467.16682800903516</v>
      </c>
    </row>
    <row r="59" spans="1:6" s="68" customFormat="1" ht="19.5" customHeight="1">
      <c r="A59" s="95" t="s">
        <v>195</v>
      </c>
      <c r="B59" s="204"/>
      <c r="C59" s="90">
        <v>0</v>
      </c>
      <c r="D59" s="85">
        <f t="shared" si="2"/>
        <v>0</v>
      </c>
      <c r="E59" s="90"/>
      <c r="F59" s="171"/>
    </row>
    <row r="60" spans="1:6" s="68" customFormat="1" ht="19.5" customHeight="1">
      <c r="A60" s="95" t="s">
        <v>196</v>
      </c>
      <c r="B60" s="204"/>
      <c r="C60" s="240">
        <v>30033</v>
      </c>
      <c r="D60" s="85">
        <f t="shared" si="2"/>
        <v>0</v>
      </c>
      <c r="E60" s="90">
        <v>7284</v>
      </c>
      <c r="F60" s="171"/>
    </row>
    <row r="61" spans="1:6" s="68" customFormat="1" ht="19.5" customHeight="1">
      <c r="A61" s="203" t="s">
        <v>325</v>
      </c>
      <c r="B61" s="241">
        <v>118</v>
      </c>
      <c r="C61" s="240">
        <v>26</v>
      </c>
      <c r="D61" s="85">
        <f t="shared" si="2"/>
        <v>22.033898305084744</v>
      </c>
      <c r="E61" s="90"/>
      <c r="F61" s="171"/>
    </row>
    <row r="62" spans="1:6" s="328" customFormat="1" ht="19.5" customHeight="1">
      <c r="A62" s="323" t="s">
        <v>107</v>
      </c>
      <c r="B62" s="331">
        <f>SUM(B55:B61)</f>
        <v>877179.02</v>
      </c>
      <c r="C62" s="324">
        <f>SUM(C55:C61)</f>
        <v>1115484.0333</v>
      </c>
      <c r="D62" s="325">
        <f t="shared" si="2"/>
        <v>127.16720394201859</v>
      </c>
      <c r="E62" s="324">
        <f>SUM(E55:E61)</f>
        <v>1151235</v>
      </c>
      <c r="F62" s="327">
        <f>(C62/E62)*100</f>
        <v>96.8945552645637</v>
      </c>
    </row>
    <row r="63" spans="1:6" s="68" customFormat="1" ht="19.5" customHeight="1">
      <c r="A63" s="66"/>
      <c r="B63" s="66"/>
      <c r="C63" s="66"/>
      <c r="D63" s="66"/>
      <c r="E63" s="96"/>
      <c r="F63" s="66"/>
    </row>
    <row r="64" spans="1:6" s="68" customFormat="1" ht="19.5" customHeight="1">
      <c r="A64" s="66"/>
      <c r="B64" s="66"/>
      <c r="C64" s="66"/>
      <c r="D64" s="66"/>
      <c r="E64" s="96"/>
      <c r="F64" s="66"/>
    </row>
    <row r="65" spans="1:6" s="68" customFormat="1" ht="19.5" customHeight="1">
      <c r="A65" s="66"/>
      <c r="B65" s="66"/>
      <c r="C65" s="66"/>
      <c r="D65" s="66"/>
      <c r="E65" s="96"/>
      <c r="F65" s="66"/>
    </row>
  </sheetData>
  <sheetProtection/>
  <mergeCells count="1">
    <mergeCell ref="A2:F2"/>
  </mergeCells>
  <printOptions horizontalCentered="1"/>
  <pageMargins left="0.71" right="0.71" top="0.75" bottom="0.75" header="0.31" footer="0.31"/>
  <pageSetup horizontalDpi="600" verticalDpi="600" orientation="landscape" paperSize="9" r:id="rId1"/>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32"/>
  <sheetViews>
    <sheetView zoomScale="110" zoomScaleNormal="11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D6" sqref="D6:D19"/>
    </sheetView>
  </sheetViews>
  <sheetFormatPr defaultColWidth="9.00390625" defaultRowHeight="14.25"/>
  <cols>
    <col min="1" max="1" width="31.25390625" style="376" customWidth="1"/>
    <col min="2" max="2" width="13.25390625" style="184" bestFit="1" customWidth="1"/>
    <col min="3" max="3" width="15.125" style="184" bestFit="1" customWidth="1"/>
    <col min="4" max="4" width="14.75390625" style="184" customWidth="1"/>
    <col min="5" max="5" width="13.25390625" style="184" hidden="1" customWidth="1"/>
    <col min="6" max="6" width="13.875" style="184" customWidth="1"/>
    <col min="7" max="7" width="15.00390625" style="184" customWidth="1"/>
    <col min="8" max="8" width="14.125" style="184" customWidth="1"/>
    <col min="9" max="16384" width="9.00390625" style="34" customWidth="1"/>
  </cols>
  <sheetData>
    <row r="1" spans="1:8" ht="12.75">
      <c r="A1" s="371" t="s">
        <v>108</v>
      </c>
      <c r="B1" s="12"/>
      <c r="C1" s="12"/>
      <c r="D1" s="12"/>
      <c r="E1" s="12"/>
      <c r="F1" s="12"/>
      <c r="G1" s="12"/>
      <c r="H1" s="12"/>
    </row>
    <row r="2" spans="1:8" ht="30" customHeight="1">
      <c r="A2" s="387" t="s">
        <v>1103</v>
      </c>
      <c r="B2" s="388"/>
      <c r="C2" s="388"/>
      <c r="D2" s="388"/>
      <c r="E2" s="388"/>
      <c r="F2" s="388"/>
      <c r="G2" s="388"/>
      <c r="H2" s="388"/>
    </row>
    <row r="3" spans="1:8" ht="15" customHeight="1">
      <c r="A3" s="98"/>
      <c r="B3" s="175"/>
      <c r="C3" s="175"/>
      <c r="D3" s="175"/>
      <c r="E3" s="175"/>
      <c r="F3" s="175"/>
      <c r="G3" s="176"/>
      <c r="H3" s="176" t="s">
        <v>1</v>
      </c>
    </row>
    <row r="4" spans="1:8" ht="39.75" customHeight="1">
      <c r="A4" s="372" t="s">
        <v>5</v>
      </c>
      <c r="B4" s="36" t="s">
        <v>3</v>
      </c>
      <c r="C4" s="177" t="s">
        <v>109</v>
      </c>
      <c r="D4" s="357" t="s">
        <v>113</v>
      </c>
      <c r="E4" s="255" t="s">
        <v>636</v>
      </c>
      <c r="F4" s="357" t="s">
        <v>1101</v>
      </c>
      <c r="G4" s="357" t="s">
        <v>1102</v>
      </c>
      <c r="H4" s="254" t="s">
        <v>637</v>
      </c>
    </row>
    <row r="5" spans="1:9" ht="19.5" customHeight="1">
      <c r="A5" s="373" t="s">
        <v>6</v>
      </c>
      <c r="B5" s="178">
        <f>B6+B31</f>
        <v>877179</v>
      </c>
      <c r="C5" s="178">
        <f>C6+C31</f>
        <v>1115484.08</v>
      </c>
      <c r="D5" s="178">
        <f>D6+D31</f>
        <v>1051433</v>
      </c>
      <c r="E5" s="178">
        <f>E6+E31</f>
        <v>901277</v>
      </c>
      <c r="F5" s="179">
        <f aca="true" t="shared" si="0" ref="F5:F26">IF(B5=0,0,D5/B5*100)</f>
        <v>119.86527265244608</v>
      </c>
      <c r="G5" s="179">
        <f aca="true" t="shared" si="1" ref="G5:G32">IF(C5=0,0,D5/C5*100)</f>
        <v>94.25800142302344</v>
      </c>
      <c r="H5" s="180">
        <f aca="true" t="shared" si="2" ref="H5:H26">IF(E5=0,0,D5/E5*100)</f>
        <v>116.66036079917717</v>
      </c>
      <c r="I5" s="378"/>
    </row>
    <row r="6" spans="1:8" ht="19.5" customHeight="1">
      <c r="A6" s="374" t="s">
        <v>110</v>
      </c>
      <c r="B6" s="2">
        <f>SUM(B7:B30)</f>
        <v>765179</v>
      </c>
      <c r="C6" s="2">
        <f>SUM(C7:C30)</f>
        <v>1003484.08</v>
      </c>
      <c r="D6" s="2">
        <f>SUM(D7:D30)</f>
        <v>939433</v>
      </c>
      <c r="E6" s="2">
        <f>SUM(E7:E30)</f>
        <v>881277</v>
      </c>
      <c r="F6" s="11">
        <f t="shared" si="0"/>
        <v>122.77297207581495</v>
      </c>
      <c r="G6" s="11">
        <f t="shared" si="1"/>
        <v>93.61713042821765</v>
      </c>
      <c r="H6" s="181">
        <f t="shared" si="2"/>
        <v>106.5990602273746</v>
      </c>
    </row>
    <row r="7" spans="1:8" ht="19.5" customHeight="1">
      <c r="A7" s="35" t="s">
        <v>7</v>
      </c>
      <c r="B7" s="198">
        <v>84186</v>
      </c>
      <c r="C7" s="2">
        <v>110954</v>
      </c>
      <c r="D7" s="2">
        <v>110891</v>
      </c>
      <c r="E7" s="182">
        <v>97444</v>
      </c>
      <c r="F7" s="11">
        <f t="shared" si="0"/>
        <v>131.72142636542895</v>
      </c>
      <c r="G7" s="11">
        <f t="shared" si="1"/>
        <v>99.94321971267372</v>
      </c>
      <c r="H7" s="181">
        <f t="shared" si="2"/>
        <v>113.79972086531751</v>
      </c>
    </row>
    <row r="8" spans="1:8" ht="19.5" customHeight="1">
      <c r="A8" s="35" t="s">
        <v>1117</v>
      </c>
      <c r="B8" s="198"/>
      <c r="C8" s="2">
        <v>0</v>
      </c>
      <c r="D8" s="2">
        <v>0</v>
      </c>
      <c r="E8" s="182"/>
      <c r="F8" s="11">
        <f t="shared" si="0"/>
        <v>0</v>
      </c>
      <c r="G8" s="11">
        <f t="shared" si="1"/>
        <v>0</v>
      </c>
      <c r="H8" s="181">
        <f t="shared" si="2"/>
        <v>0</v>
      </c>
    </row>
    <row r="9" spans="1:8" ht="19.5" customHeight="1">
      <c r="A9" s="35" t="s">
        <v>8</v>
      </c>
      <c r="B9" s="198">
        <v>63128</v>
      </c>
      <c r="C9" s="2">
        <v>73871</v>
      </c>
      <c r="D9" s="2">
        <v>73846</v>
      </c>
      <c r="E9" s="182">
        <v>77260</v>
      </c>
      <c r="F9" s="11">
        <f t="shared" si="0"/>
        <v>116.9782030160943</v>
      </c>
      <c r="G9" s="11">
        <f t="shared" si="1"/>
        <v>99.96615722001869</v>
      </c>
      <c r="H9" s="181">
        <f t="shared" si="2"/>
        <v>95.58115454310122</v>
      </c>
    </row>
    <row r="10" spans="1:8" ht="19.5" customHeight="1">
      <c r="A10" s="35" t="s">
        <v>9</v>
      </c>
      <c r="B10" s="198">
        <v>158002</v>
      </c>
      <c r="C10" s="2">
        <v>180872</v>
      </c>
      <c r="D10" s="2">
        <v>176696</v>
      </c>
      <c r="E10" s="182">
        <v>158515</v>
      </c>
      <c r="F10" s="11">
        <f t="shared" si="0"/>
        <v>111.83149580385059</v>
      </c>
      <c r="G10" s="11">
        <f t="shared" si="1"/>
        <v>97.69118492635675</v>
      </c>
      <c r="H10" s="181">
        <f t="shared" si="2"/>
        <v>111.46957701163929</v>
      </c>
    </row>
    <row r="11" spans="1:8" ht="19.5" customHeight="1">
      <c r="A11" s="35" t="s">
        <v>10</v>
      </c>
      <c r="B11" s="198">
        <v>5203</v>
      </c>
      <c r="C11" s="2">
        <v>18547</v>
      </c>
      <c r="D11" s="2">
        <v>18334</v>
      </c>
      <c r="E11" s="182">
        <v>23984</v>
      </c>
      <c r="F11" s="11">
        <f t="shared" si="0"/>
        <v>352.3736305977321</v>
      </c>
      <c r="G11" s="11">
        <f t="shared" si="1"/>
        <v>98.85156629104436</v>
      </c>
      <c r="H11" s="181">
        <f t="shared" si="2"/>
        <v>76.44262841894597</v>
      </c>
    </row>
    <row r="12" spans="1:8" ht="19.5" customHeight="1">
      <c r="A12" s="35" t="s">
        <v>1118</v>
      </c>
      <c r="B12" s="198">
        <v>5712</v>
      </c>
      <c r="C12" s="2">
        <v>6981</v>
      </c>
      <c r="D12" s="2">
        <v>6957</v>
      </c>
      <c r="E12" s="182">
        <v>10123</v>
      </c>
      <c r="F12" s="11">
        <f t="shared" si="0"/>
        <v>121.79621848739495</v>
      </c>
      <c r="G12" s="11">
        <f t="shared" si="1"/>
        <v>99.65620971207564</v>
      </c>
      <c r="H12" s="181">
        <f t="shared" si="2"/>
        <v>68.72468635779907</v>
      </c>
    </row>
    <row r="13" spans="1:8" ht="19.5" customHeight="1">
      <c r="A13" s="35" t="s">
        <v>11</v>
      </c>
      <c r="B13" s="198">
        <v>98776</v>
      </c>
      <c r="C13" s="2">
        <v>117045</v>
      </c>
      <c r="D13" s="2">
        <v>116441</v>
      </c>
      <c r="E13" s="182">
        <v>88533</v>
      </c>
      <c r="F13" s="11">
        <f t="shared" si="0"/>
        <v>117.88389892281526</v>
      </c>
      <c r="G13" s="11">
        <f t="shared" si="1"/>
        <v>99.48395916100645</v>
      </c>
      <c r="H13" s="181">
        <f t="shared" si="2"/>
        <v>131.52270904634432</v>
      </c>
    </row>
    <row r="14" spans="1:8" ht="19.5" customHeight="1">
      <c r="A14" s="35" t="s">
        <v>1119</v>
      </c>
      <c r="B14" s="198">
        <v>70415</v>
      </c>
      <c r="C14" s="2">
        <v>88261</v>
      </c>
      <c r="D14" s="2">
        <v>88213</v>
      </c>
      <c r="E14" s="182">
        <v>75084</v>
      </c>
      <c r="F14" s="11">
        <f t="shared" si="0"/>
        <v>125.27586451750336</v>
      </c>
      <c r="G14" s="11">
        <f t="shared" si="1"/>
        <v>99.94561584391747</v>
      </c>
      <c r="H14" s="181">
        <f t="shared" si="2"/>
        <v>117.48574929412392</v>
      </c>
    </row>
    <row r="15" spans="1:8" ht="19.5" customHeight="1">
      <c r="A15" s="35" t="s">
        <v>12</v>
      </c>
      <c r="B15" s="198">
        <v>18244</v>
      </c>
      <c r="C15" s="2">
        <v>22440</v>
      </c>
      <c r="D15" s="2">
        <v>21932</v>
      </c>
      <c r="E15" s="182">
        <v>49670</v>
      </c>
      <c r="F15" s="11">
        <f t="shared" si="0"/>
        <v>120.21486516114888</v>
      </c>
      <c r="G15" s="11">
        <f t="shared" si="1"/>
        <v>97.7361853832442</v>
      </c>
      <c r="H15" s="181">
        <f t="shared" si="2"/>
        <v>44.1554258103483</v>
      </c>
    </row>
    <row r="16" spans="1:8" ht="19.5" customHeight="1">
      <c r="A16" s="35" t="s">
        <v>13</v>
      </c>
      <c r="B16" s="198">
        <v>97993</v>
      </c>
      <c r="C16" s="2">
        <v>186578</v>
      </c>
      <c r="D16" s="2">
        <v>185140</v>
      </c>
      <c r="E16" s="182">
        <v>167211</v>
      </c>
      <c r="F16" s="11">
        <f t="shared" si="0"/>
        <v>188.93186247997306</v>
      </c>
      <c r="G16" s="11">
        <f t="shared" si="1"/>
        <v>99.22927676360557</v>
      </c>
      <c r="H16" s="181">
        <f t="shared" si="2"/>
        <v>110.7223807046187</v>
      </c>
    </row>
    <row r="17" spans="1:8" ht="19.5" customHeight="1">
      <c r="A17" s="35" t="s">
        <v>14</v>
      </c>
      <c r="B17" s="198">
        <v>55203</v>
      </c>
      <c r="C17" s="2">
        <v>64928</v>
      </c>
      <c r="D17" s="2">
        <v>62100</v>
      </c>
      <c r="E17" s="182">
        <v>69597</v>
      </c>
      <c r="F17" s="11">
        <f t="shared" si="0"/>
        <v>112.49388620183684</v>
      </c>
      <c r="G17" s="11">
        <f t="shared" si="1"/>
        <v>95.64440611138491</v>
      </c>
      <c r="H17" s="181">
        <f t="shared" si="2"/>
        <v>89.22798396482608</v>
      </c>
    </row>
    <row r="18" spans="1:8" ht="19.5" customHeight="1">
      <c r="A18" s="35" t="s">
        <v>15</v>
      </c>
      <c r="B18" s="198">
        <v>1060</v>
      </c>
      <c r="C18" s="2">
        <v>9727</v>
      </c>
      <c r="D18" s="2">
        <v>9622</v>
      </c>
      <c r="E18" s="182">
        <v>3861</v>
      </c>
      <c r="F18" s="11">
        <f t="shared" si="0"/>
        <v>907.7358490566038</v>
      </c>
      <c r="G18" s="11">
        <f t="shared" si="1"/>
        <v>98.92053048216304</v>
      </c>
      <c r="H18" s="181">
        <f t="shared" si="2"/>
        <v>249.21004921004922</v>
      </c>
    </row>
    <row r="19" spans="1:8" ht="19.5" customHeight="1">
      <c r="A19" s="35" t="s">
        <v>1120</v>
      </c>
      <c r="B19" s="198">
        <v>4957</v>
      </c>
      <c r="C19" s="2">
        <v>17166</v>
      </c>
      <c r="D19" s="2">
        <v>16237</v>
      </c>
      <c r="E19" s="182">
        <v>14253</v>
      </c>
      <c r="F19" s="11">
        <f t="shared" si="0"/>
        <v>327.5569901149889</v>
      </c>
      <c r="G19" s="11">
        <f t="shared" si="1"/>
        <v>94.58813934521729</v>
      </c>
      <c r="H19" s="181">
        <f t="shared" si="2"/>
        <v>113.91987651722444</v>
      </c>
    </row>
    <row r="20" spans="1:8" ht="19.5" customHeight="1">
      <c r="A20" s="35" t="s">
        <v>16</v>
      </c>
      <c r="B20" s="198">
        <v>432</v>
      </c>
      <c r="C20" s="2">
        <v>1020</v>
      </c>
      <c r="D20" s="2">
        <v>1020</v>
      </c>
      <c r="E20" s="182">
        <v>2922</v>
      </c>
      <c r="F20" s="11">
        <f t="shared" si="0"/>
        <v>236.11111111111111</v>
      </c>
      <c r="G20" s="11">
        <f t="shared" si="1"/>
        <v>100</v>
      </c>
      <c r="H20" s="181">
        <f t="shared" si="2"/>
        <v>34.90759753593429</v>
      </c>
    </row>
    <row r="21" spans="1:8" ht="19.5" customHeight="1">
      <c r="A21" s="35" t="s">
        <v>17</v>
      </c>
      <c r="B21" s="198">
        <v>122</v>
      </c>
      <c r="C21" s="2">
        <v>186</v>
      </c>
      <c r="D21" s="2">
        <v>186</v>
      </c>
      <c r="E21" s="182">
        <v>77</v>
      </c>
      <c r="F21" s="11">
        <f t="shared" si="0"/>
        <v>152.45901639344262</v>
      </c>
      <c r="G21" s="11">
        <f t="shared" si="1"/>
        <v>100</v>
      </c>
      <c r="H21" s="181">
        <f t="shared" si="2"/>
        <v>241.5584415584416</v>
      </c>
    </row>
    <row r="22" spans="1:8" ht="19.5" customHeight="1">
      <c r="A22" s="35" t="s">
        <v>18</v>
      </c>
      <c r="B22" s="198">
        <v>813</v>
      </c>
      <c r="C22" s="2">
        <v>813</v>
      </c>
      <c r="D22" s="2">
        <v>813</v>
      </c>
      <c r="E22" s="182">
        <v>2053</v>
      </c>
      <c r="F22" s="11">
        <f t="shared" si="0"/>
        <v>100</v>
      </c>
      <c r="G22" s="11">
        <f t="shared" si="1"/>
        <v>100</v>
      </c>
      <c r="H22" s="181">
        <f t="shared" si="2"/>
        <v>39.60058451047248</v>
      </c>
    </row>
    <row r="23" spans="1:8" ht="19.5" customHeight="1">
      <c r="A23" s="35" t="s">
        <v>1121</v>
      </c>
      <c r="B23" s="198">
        <v>6575</v>
      </c>
      <c r="C23" s="2">
        <v>11131</v>
      </c>
      <c r="D23" s="2">
        <v>6769</v>
      </c>
      <c r="E23" s="182">
        <v>4063</v>
      </c>
      <c r="F23" s="11">
        <f t="shared" si="0"/>
        <v>102.95057034220531</v>
      </c>
      <c r="G23" s="11">
        <f t="shared" si="1"/>
        <v>60.81214625819783</v>
      </c>
      <c r="H23" s="181">
        <f t="shared" si="2"/>
        <v>166.60103371892689</v>
      </c>
    </row>
    <row r="24" spans="1:8" ht="19.5" customHeight="1">
      <c r="A24" s="35" t="s">
        <v>19</v>
      </c>
      <c r="B24" s="198">
        <v>860</v>
      </c>
      <c r="C24" s="2">
        <v>14822</v>
      </c>
      <c r="D24" s="2">
        <v>14813</v>
      </c>
      <c r="E24" s="182">
        <v>7937</v>
      </c>
      <c r="F24" s="11">
        <f t="shared" si="0"/>
        <v>1722.4418604651164</v>
      </c>
      <c r="G24" s="11">
        <f t="shared" si="1"/>
        <v>99.93927944946701</v>
      </c>
      <c r="H24" s="181">
        <f t="shared" si="2"/>
        <v>186.63222880181428</v>
      </c>
    </row>
    <row r="25" spans="1:8" ht="19.5" customHeight="1">
      <c r="A25" s="35" t="s">
        <v>20</v>
      </c>
      <c r="B25" s="198">
        <v>1757</v>
      </c>
      <c r="C25" s="2">
        <v>1542</v>
      </c>
      <c r="D25" s="2">
        <v>1542</v>
      </c>
      <c r="E25" s="182">
        <v>2505</v>
      </c>
      <c r="F25" s="11">
        <f t="shared" si="0"/>
        <v>87.7632327831531</v>
      </c>
      <c r="G25" s="11">
        <f t="shared" si="1"/>
        <v>100</v>
      </c>
      <c r="H25" s="181">
        <f t="shared" si="2"/>
        <v>61.55688622754491</v>
      </c>
    </row>
    <row r="26" spans="1:8" ht="19.5" customHeight="1">
      <c r="A26" s="375" t="s">
        <v>1122</v>
      </c>
      <c r="B26" s="198">
        <v>6883</v>
      </c>
      <c r="C26" s="2">
        <v>11945</v>
      </c>
      <c r="D26" s="2">
        <v>11945</v>
      </c>
      <c r="E26" s="182">
        <v>10371</v>
      </c>
      <c r="F26" s="11">
        <f t="shared" si="0"/>
        <v>173.543513003051</v>
      </c>
      <c r="G26" s="11">
        <f t="shared" si="1"/>
        <v>100</v>
      </c>
      <c r="H26" s="181">
        <f t="shared" si="2"/>
        <v>115.17693568604763</v>
      </c>
    </row>
    <row r="27" spans="1:8" ht="19.5" customHeight="1">
      <c r="A27" s="35" t="s">
        <v>21</v>
      </c>
      <c r="B27" s="198">
        <v>13538</v>
      </c>
      <c r="C27" s="2">
        <v>2298</v>
      </c>
      <c r="D27" s="2">
        <v>0</v>
      </c>
      <c r="E27" s="182"/>
      <c r="F27" s="11">
        <f aca="true" t="shared" si="3" ref="F27:F32">IF(B27=0,0,D27/B27*100)</f>
        <v>0</v>
      </c>
      <c r="G27" s="11">
        <f t="shared" si="1"/>
        <v>0</v>
      </c>
      <c r="H27" s="181">
        <f aca="true" t="shared" si="4" ref="H27:H32">IF(E27=0,0,D27/E27*100)</f>
        <v>0</v>
      </c>
    </row>
    <row r="28" spans="1:8" ht="19.5" customHeight="1">
      <c r="A28" s="35" t="s">
        <v>22</v>
      </c>
      <c r="B28" s="198">
        <v>56185</v>
      </c>
      <c r="C28" s="2">
        <f>43434+3735.08</f>
        <v>47169.08</v>
      </c>
      <c r="D28" s="2">
        <v>748</v>
      </c>
      <c r="E28" s="182">
        <v>525</v>
      </c>
      <c r="F28" s="11">
        <f t="shared" si="3"/>
        <v>1.3313161875945536</v>
      </c>
      <c r="G28" s="11">
        <f t="shared" si="1"/>
        <v>1.5857845860042215</v>
      </c>
      <c r="H28" s="181">
        <f t="shared" si="4"/>
        <v>142.47619047619048</v>
      </c>
    </row>
    <row r="29" spans="1:8" ht="19.5" customHeight="1">
      <c r="A29" s="35" t="s">
        <v>23</v>
      </c>
      <c r="B29" s="198">
        <v>15135</v>
      </c>
      <c r="C29" s="2">
        <v>15135</v>
      </c>
      <c r="D29" s="2">
        <v>15135</v>
      </c>
      <c r="E29" s="182">
        <v>15266</v>
      </c>
      <c r="F29" s="11">
        <f t="shared" si="3"/>
        <v>100</v>
      </c>
      <c r="G29" s="11">
        <f t="shared" si="1"/>
        <v>100</v>
      </c>
      <c r="H29" s="181">
        <f t="shared" si="4"/>
        <v>99.14188392506223</v>
      </c>
    </row>
    <row r="30" spans="1:8" ht="19.5" customHeight="1">
      <c r="A30" s="35" t="s">
        <v>24</v>
      </c>
      <c r="B30" s="198">
        <v>0</v>
      </c>
      <c r="C30" s="2">
        <v>53</v>
      </c>
      <c r="D30" s="2">
        <v>53</v>
      </c>
      <c r="E30" s="182">
        <v>23</v>
      </c>
      <c r="F30" s="11">
        <f t="shared" si="3"/>
        <v>0</v>
      </c>
      <c r="G30" s="11">
        <f t="shared" si="1"/>
        <v>100</v>
      </c>
      <c r="H30" s="181">
        <f t="shared" si="4"/>
        <v>230.43478260869566</v>
      </c>
    </row>
    <row r="31" spans="1:8" ht="19.5" customHeight="1">
      <c r="A31" s="374" t="s">
        <v>111</v>
      </c>
      <c r="B31" s="199">
        <f>SUM(B32)</f>
        <v>112000</v>
      </c>
      <c r="C31" s="199">
        <f>SUM(C32)</f>
        <v>112000</v>
      </c>
      <c r="D31" s="199">
        <f>SUM(D32)</f>
        <v>112000</v>
      </c>
      <c r="E31" s="183">
        <f>SUM(E32)</f>
        <v>20000</v>
      </c>
      <c r="F31" s="11">
        <f t="shared" si="3"/>
        <v>100</v>
      </c>
      <c r="G31" s="11">
        <f t="shared" si="1"/>
        <v>100</v>
      </c>
      <c r="H31" s="181">
        <f t="shared" si="4"/>
        <v>560</v>
      </c>
    </row>
    <row r="32" spans="1:8" ht="19.5" customHeight="1">
      <c r="A32" s="35" t="s">
        <v>25</v>
      </c>
      <c r="B32" s="253">
        <v>112000</v>
      </c>
      <c r="C32" s="253">
        <v>112000</v>
      </c>
      <c r="D32" s="253">
        <v>112000</v>
      </c>
      <c r="E32" s="8">
        <v>20000</v>
      </c>
      <c r="F32" s="11">
        <f t="shared" si="3"/>
        <v>100</v>
      </c>
      <c r="G32" s="11">
        <f t="shared" si="1"/>
        <v>100</v>
      </c>
      <c r="H32" s="181">
        <f t="shared" si="4"/>
        <v>560</v>
      </c>
    </row>
  </sheetData>
  <sheetProtection/>
  <mergeCells count="1">
    <mergeCell ref="A2:H2"/>
  </mergeCells>
  <printOptions horizontalCentered="1"/>
  <pageMargins left="1.14" right="0.55" top="0.98" bottom="0.98" header="0.51" footer="0.51"/>
  <pageSetup horizontalDpi="600" verticalDpi="600" orientation="landscape" paperSize="9" scale="95"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3"/>
  <sheetViews>
    <sheetView zoomScale="110" zoomScaleNormal="110" zoomScalePageLayoutView="0" workbookViewId="0" topLeftCell="A1">
      <pane xSplit="1" ySplit="7" topLeftCell="B20" activePane="bottomRight" state="frozen"/>
      <selection pane="topLeft" activeCell="A1" sqref="A1"/>
      <selection pane="topRight" activeCell="A1" sqref="A1"/>
      <selection pane="bottomLeft" activeCell="A1" sqref="A1"/>
      <selection pane="bottomRight" activeCell="C18" sqref="C18"/>
    </sheetView>
  </sheetViews>
  <sheetFormatPr defaultColWidth="9.00390625" defaultRowHeight="17.25" customHeight="1"/>
  <cols>
    <col min="1" max="1" width="33.125" style="132" customWidth="1"/>
    <col min="2" max="2" width="12.625" style="132" customWidth="1"/>
    <col min="3" max="3" width="12.50390625" style="132" customWidth="1"/>
    <col min="4" max="4" width="12.625" style="132" customWidth="1"/>
    <col min="5" max="5" width="11.50390625" style="132" hidden="1" customWidth="1"/>
    <col min="6" max="6" width="13.50390625" style="117" hidden="1" customWidth="1"/>
    <col min="7" max="7" width="12.625" style="132" bestFit="1" customWidth="1"/>
    <col min="8" max="8" width="11.75390625" style="132" customWidth="1"/>
    <col min="9" max="9" width="14.375" style="132" customWidth="1"/>
    <col min="10" max="16384" width="9.00390625" style="132" customWidth="1"/>
  </cols>
  <sheetData>
    <row r="1" spans="1:9" ht="17.25" customHeight="1">
      <c r="A1" s="97" t="s">
        <v>112</v>
      </c>
      <c r="B1" s="98"/>
      <c r="C1" s="98"/>
      <c r="D1" s="98"/>
      <c r="E1" s="98"/>
      <c r="F1" s="138"/>
      <c r="G1" s="98"/>
      <c r="H1" s="98"/>
      <c r="I1" s="98"/>
    </row>
    <row r="2" spans="1:9" ht="24" customHeight="1">
      <c r="A2" s="389" t="s">
        <v>330</v>
      </c>
      <c r="B2" s="390"/>
      <c r="C2" s="390"/>
      <c r="D2" s="390"/>
      <c r="E2" s="390"/>
      <c r="F2" s="390"/>
      <c r="G2" s="390"/>
      <c r="H2" s="390"/>
      <c r="I2" s="390"/>
    </row>
    <row r="3" spans="1:9" ht="17.25" customHeight="1">
      <c r="A3" s="98"/>
      <c r="B3" s="98"/>
      <c r="C3" s="98"/>
      <c r="D3" s="289"/>
      <c r="E3" s="289"/>
      <c r="F3" s="139"/>
      <c r="G3" s="133"/>
      <c r="H3" s="133"/>
      <c r="I3" s="133" t="s">
        <v>1</v>
      </c>
    </row>
    <row r="4" spans="1:9" ht="44.25" customHeight="1">
      <c r="A4" s="290" t="s">
        <v>5</v>
      </c>
      <c r="B4" s="36" t="s">
        <v>3</v>
      </c>
      <c r="C4" s="36" t="s">
        <v>109</v>
      </c>
      <c r="D4" s="36" t="s">
        <v>113</v>
      </c>
      <c r="E4" s="135" t="s">
        <v>114</v>
      </c>
      <c r="F4" s="291" t="s">
        <v>636</v>
      </c>
      <c r="G4" s="359" t="s">
        <v>1101</v>
      </c>
      <c r="H4" s="358" t="s">
        <v>1104</v>
      </c>
      <c r="I4" s="292" t="s">
        <v>638</v>
      </c>
    </row>
    <row r="5" spans="1:10" ht="17.25" customHeight="1">
      <c r="A5" s="293" t="s">
        <v>6</v>
      </c>
      <c r="B5" s="35">
        <f>SUM(B6,B31)</f>
        <v>722759</v>
      </c>
      <c r="C5" s="35">
        <f>SUM(C6,C31)</f>
        <v>904953.9599999998</v>
      </c>
      <c r="D5" s="35">
        <f>SUM(D6,D31)</f>
        <v>854123</v>
      </c>
      <c r="E5" s="136">
        <f>SUM(E6,E31)</f>
        <v>0</v>
      </c>
      <c r="F5" s="35">
        <f>SUM(F6,F31)</f>
        <v>736052</v>
      </c>
      <c r="G5" s="137">
        <f aca="true" t="shared" si="0" ref="G5:G23">IF(B5=0,0,D5/B5*100)</f>
        <v>118.17535305682807</v>
      </c>
      <c r="H5" s="37">
        <f>IF(C5=0,0,D5/C5*100)</f>
        <v>94.38303358548762</v>
      </c>
      <c r="I5" s="294">
        <f>IF(D5=0,0,D5/F5*100)</f>
        <v>116.04112209463462</v>
      </c>
      <c r="J5" s="332"/>
    </row>
    <row r="6" spans="1:9" ht="17.25" customHeight="1">
      <c r="A6" s="295" t="s">
        <v>115</v>
      </c>
      <c r="B6" s="35">
        <f>SUM(B7:B30)</f>
        <v>610759</v>
      </c>
      <c r="C6" s="35">
        <f>SUM(C7:C30)</f>
        <v>792953.9599999998</v>
      </c>
      <c r="D6" s="35">
        <f>SUM(D7:D30)</f>
        <v>742123</v>
      </c>
      <c r="E6" s="136">
        <f>SUM(E7:E30)</f>
        <v>0</v>
      </c>
      <c r="F6" s="35">
        <f>SUM(F7:F30)</f>
        <v>716052</v>
      </c>
      <c r="G6" s="137">
        <f t="shared" si="0"/>
        <v>121.50831997563687</v>
      </c>
      <c r="H6" s="37">
        <f aca="true" t="shared" si="1" ref="H6:H32">IF(C6=0,0,D6/C6*100)</f>
        <v>93.58967070421089</v>
      </c>
      <c r="I6" s="294">
        <f aca="true" t="shared" si="2" ref="I6:I32">IF(D6=0,0,D6/F6*100)</f>
        <v>103.64093669174865</v>
      </c>
    </row>
    <row r="7" spans="1:9" ht="17.25" customHeight="1">
      <c r="A7" s="136" t="s">
        <v>7</v>
      </c>
      <c r="B7" s="296">
        <v>59047</v>
      </c>
      <c r="C7" s="296">
        <v>80328.5</v>
      </c>
      <c r="D7" s="296">
        <v>80265.85</v>
      </c>
      <c r="E7" s="136"/>
      <c r="F7" s="35">
        <v>69566</v>
      </c>
      <c r="G7" s="137">
        <f t="shared" si="0"/>
        <v>135.93552593696546</v>
      </c>
      <c r="H7" s="37">
        <f t="shared" si="1"/>
        <v>99.92200775565335</v>
      </c>
      <c r="I7" s="294">
        <f t="shared" si="2"/>
        <v>115.38086134030993</v>
      </c>
    </row>
    <row r="8" spans="1:9" ht="17.25" customHeight="1">
      <c r="A8" s="377" t="s">
        <v>1117</v>
      </c>
      <c r="B8" s="296"/>
      <c r="C8" s="296">
        <v>0</v>
      </c>
      <c r="D8" s="296">
        <v>0</v>
      </c>
      <c r="E8" s="136"/>
      <c r="F8" s="35"/>
      <c r="G8" s="137">
        <f>IF(B8=0,0,D8/B8*100)</f>
        <v>0</v>
      </c>
      <c r="H8" s="37">
        <f>IF(C8=0,0,D8/C8*100)</f>
        <v>0</v>
      </c>
      <c r="I8" s="294">
        <f>IF(D8=0,0,D8/F8*100)</f>
        <v>0</v>
      </c>
    </row>
    <row r="9" spans="1:9" ht="17.25" customHeight="1">
      <c r="A9" s="136" t="s">
        <v>8</v>
      </c>
      <c r="B9" s="296">
        <v>61207</v>
      </c>
      <c r="C9" s="296">
        <v>71998.97</v>
      </c>
      <c r="D9" s="296">
        <v>71973.97</v>
      </c>
      <c r="E9" s="136"/>
      <c r="F9" s="35">
        <v>75495</v>
      </c>
      <c r="G9" s="137">
        <f t="shared" si="0"/>
        <v>117.5910761840966</v>
      </c>
      <c r="H9" s="37">
        <f t="shared" si="1"/>
        <v>99.96527728104999</v>
      </c>
      <c r="I9" s="294">
        <f t="shared" si="2"/>
        <v>95.33607523677064</v>
      </c>
    </row>
    <row r="10" spans="1:9" ht="17.25" customHeight="1">
      <c r="A10" s="136" t="s">
        <v>9</v>
      </c>
      <c r="B10" s="296">
        <v>157731</v>
      </c>
      <c r="C10" s="296">
        <v>180683.83</v>
      </c>
      <c r="D10" s="296">
        <v>176507.87</v>
      </c>
      <c r="E10" s="136"/>
      <c r="F10" s="35">
        <v>157282</v>
      </c>
      <c r="G10" s="137">
        <f t="shared" si="0"/>
        <v>111.90436249056938</v>
      </c>
      <c r="H10" s="37">
        <f t="shared" si="1"/>
        <v>97.68880258958426</v>
      </c>
      <c r="I10" s="294">
        <f t="shared" si="2"/>
        <v>112.22382090766902</v>
      </c>
    </row>
    <row r="11" spans="1:9" ht="17.25" customHeight="1">
      <c r="A11" s="136" t="s">
        <v>10</v>
      </c>
      <c r="B11" s="296">
        <v>4841</v>
      </c>
      <c r="C11" s="296">
        <v>18540.86</v>
      </c>
      <c r="D11" s="296">
        <v>18328.13</v>
      </c>
      <c r="E11" s="136"/>
      <c r="F11" s="35">
        <v>23981</v>
      </c>
      <c r="G11" s="137">
        <f t="shared" si="0"/>
        <v>378.60214831646357</v>
      </c>
      <c r="H11" s="37">
        <f t="shared" si="1"/>
        <v>98.85264221832213</v>
      </c>
      <c r="I11" s="294">
        <f t="shared" si="2"/>
        <v>76.42771360660522</v>
      </c>
    </row>
    <row r="12" spans="1:9" ht="17.25" customHeight="1">
      <c r="A12" s="136" t="s">
        <v>1118</v>
      </c>
      <c r="B12" s="296">
        <v>4079</v>
      </c>
      <c r="C12" s="296">
        <v>5997.57</v>
      </c>
      <c r="D12" s="296">
        <v>5972.97</v>
      </c>
      <c r="E12" s="136"/>
      <c r="F12" s="35">
        <v>9316</v>
      </c>
      <c r="G12" s="137">
        <f t="shared" si="0"/>
        <v>146.43221377788674</v>
      </c>
      <c r="H12" s="37">
        <f t="shared" si="1"/>
        <v>99.58983388272252</v>
      </c>
      <c r="I12" s="294">
        <f t="shared" si="2"/>
        <v>64.11517818806355</v>
      </c>
    </row>
    <row r="13" spans="1:9" ht="17.25" customHeight="1">
      <c r="A13" s="136" t="s">
        <v>11</v>
      </c>
      <c r="B13" s="296">
        <v>77976</v>
      </c>
      <c r="C13" s="296">
        <v>104670.93</v>
      </c>
      <c r="D13" s="296">
        <v>104066.63</v>
      </c>
      <c r="E13" s="136"/>
      <c r="F13" s="35">
        <v>69279</v>
      </c>
      <c r="G13" s="137">
        <f t="shared" si="0"/>
        <v>133.45982097055503</v>
      </c>
      <c r="H13" s="37">
        <f t="shared" si="1"/>
        <v>99.42266682831614</v>
      </c>
      <c r="I13" s="294">
        <f t="shared" si="2"/>
        <v>150.21381659665988</v>
      </c>
    </row>
    <row r="14" spans="1:9" ht="17.25" customHeight="1">
      <c r="A14" s="136" t="s">
        <v>1119</v>
      </c>
      <c r="B14" s="296">
        <v>53901</v>
      </c>
      <c r="C14" s="296">
        <v>83618.77</v>
      </c>
      <c r="D14" s="296">
        <v>83570.67</v>
      </c>
      <c r="E14" s="136"/>
      <c r="F14" s="35">
        <v>71427</v>
      </c>
      <c r="G14" s="137">
        <f t="shared" si="0"/>
        <v>155.04474870596093</v>
      </c>
      <c r="H14" s="37">
        <f t="shared" si="1"/>
        <v>99.94247702997782</v>
      </c>
      <c r="I14" s="294">
        <f t="shared" si="2"/>
        <v>117.00151203326472</v>
      </c>
    </row>
    <row r="15" spans="1:9" ht="17.25" customHeight="1">
      <c r="A15" s="136" t="s">
        <v>12</v>
      </c>
      <c r="B15" s="296">
        <v>5727</v>
      </c>
      <c r="C15" s="296">
        <v>20220.53</v>
      </c>
      <c r="D15" s="296">
        <v>19712.53</v>
      </c>
      <c r="E15" s="136"/>
      <c r="F15" s="35">
        <v>47596</v>
      </c>
      <c r="G15" s="137">
        <f t="shared" si="0"/>
        <v>344.20342238519294</v>
      </c>
      <c r="H15" s="37">
        <f t="shared" si="1"/>
        <v>97.48770185549044</v>
      </c>
      <c r="I15" s="294">
        <f t="shared" si="2"/>
        <v>41.416358517522475</v>
      </c>
    </row>
    <row r="16" spans="1:9" ht="17.25" customHeight="1">
      <c r="A16" s="136" t="s">
        <v>13</v>
      </c>
      <c r="B16" s="296">
        <v>41327</v>
      </c>
      <c r="C16" s="296">
        <v>63380.87</v>
      </c>
      <c r="D16" s="296">
        <v>61966.87</v>
      </c>
      <c r="E16" s="136"/>
      <c r="F16" s="35">
        <v>78808</v>
      </c>
      <c r="G16" s="137">
        <f t="shared" si="0"/>
        <v>149.94282188399836</v>
      </c>
      <c r="H16" s="37">
        <f t="shared" si="1"/>
        <v>97.76904293046151</v>
      </c>
      <c r="I16" s="294">
        <f t="shared" si="2"/>
        <v>78.63017713937671</v>
      </c>
    </row>
    <row r="17" spans="1:9" ht="17.25" customHeight="1">
      <c r="A17" s="136" t="s">
        <v>14</v>
      </c>
      <c r="B17" s="296">
        <v>45774</v>
      </c>
      <c r="C17" s="296">
        <v>52681.36</v>
      </c>
      <c r="D17" s="296">
        <v>49854.09</v>
      </c>
      <c r="E17" s="136"/>
      <c r="F17" s="35">
        <v>56184</v>
      </c>
      <c r="G17" s="137">
        <f t="shared" si="0"/>
        <v>108.91355354568095</v>
      </c>
      <c r="H17" s="37">
        <f t="shared" si="1"/>
        <v>94.63326307445365</v>
      </c>
      <c r="I17" s="294">
        <f t="shared" si="2"/>
        <v>88.73360743272104</v>
      </c>
    </row>
    <row r="18" spans="1:9" ht="17.25" customHeight="1">
      <c r="A18" s="136" t="s">
        <v>15</v>
      </c>
      <c r="B18" s="296">
        <v>967</v>
      </c>
      <c r="C18" s="296">
        <v>9705.63</v>
      </c>
      <c r="D18" s="296">
        <v>9600.63</v>
      </c>
      <c r="E18" s="136"/>
      <c r="F18" s="35">
        <v>3828</v>
      </c>
      <c r="G18" s="137">
        <f t="shared" si="0"/>
        <v>992.82626680455</v>
      </c>
      <c r="H18" s="37">
        <f t="shared" si="1"/>
        <v>98.91815369017777</v>
      </c>
      <c r="I18" s="294">
        <f t="shared" si="2"/>
        <v>250.80015673981188</v>
      </c>
    </row>
    <row r="19" spans="1:9" ht="17.25" customHeight="1">
      <c r="A19" s="136" t="s">
        <v>1120</v>
      </c>
      <c r="B19" s="296">
        <v>1193</v>
      </c>
      <c r="C19" s="296">
        <v>10628.52</v>
      </c>
      <c r="D19" s="296">
        <v>9699.92</v>
      </c>
      <c r="E19" s="136"/>
      <c r="F19" s="35">
        <v>11505</v>
      </c>
      <c r="G19" s="137">
        <f t="shared" si="0"/>
        <v>813.0695725062866</v>
      </c>
      <c r="H19" s="37">
        <f t="shared" si="1"/>
        <v>91.26312976783221</v>
      </c>
      <c r="I19" s="294">
        <f t="shared" si="2"/>
        <v>84.31047370708387</v>
      </c>
    </row>
    <row r="20" spans="1:9" ht="17.25" customHeight="1">
      <c r="A20" s="136" t="s">
        <v>16</v>
      </c>
      <c r="B20" s="296">
        <v>432</v>
      </c>
      <c r="C20" s="296">
        <v>519.89</v>
      </c>
      <c r="D20" s="296">
        <v>519.89</v>
      </c>
      <c r="E20" s="136"/>
      <c r="F20" s="35">
        <v>1772</v>
      </c>
      <c r="G20" s="137">
        <f t="shared" si="0"/>
        <v>120.34490740740739</v>
      </c>
      <c r="H20" s="37">
        <f t="shared" si="1"/>
        <v>100</v>
      </c>
      <c r="I20" s="294">
        <f t="shared" si="2"/>
        <v>29.339164785553045</v>
      </c>
    </row>
    <row r="21" spans="1:9" ht="17.25" customHeight="1">
      <c r="A21" s="136" t="s">
        <v>17</v>
      </c>
      <c r="B21" s="296">
        <v>122</v>
      </c>
      <c r="C21" s="296">
        <v>185.92</v>
      </c>
      <c r="D21" s="296">
        <v>185.92</v>
      </c>
      <c r="E21" s="136"/>
      <c r="F21" s="35">
        <v>77</v>
      </c>
      <c r="G21" s="137">
        <f t="shared" si="0"/>
        <v>152.3934426229508</v>
      </c>
      <c r="H21" s="37">
        <f t="shared" si="1"/>
        <v>100</v>
      </c>
      <c r="I21" s="294">
        <f t="shared" si="2"/>
        <v>241.45454545454547</v>
      </c>
    </row>
    <row r="22" spans="1:9" ht="17.25" customHeight="1">
      <c r="A22" s="136" t="s">
        <v>18</v>
      </c>
      <c r="B22" s="296">
        <v>810</v>
      </c>
      <c r="C22" s="296">
        <v>810</v>
      </c>
      <c r="D22" s="296">
        <v>810</v>
      </c>
      <c r="E22" s="136"/>
      <c r="F22" s="35">
        <v>2050</v>
      </c>
      <c r="G22" s="137">
        <f t="shared" si="0"/>
        <v>100</v>
      </c>
      <c r="H22" s="37">
        <f>IF(C22=0,0,D22/C22*100)</f>
        <v>100</v>
      </c>
      <c r="I22" s="294">
        <f t="shared" si="2"/>
        <v>39.51219512195122</v>
      </c>
    </row>
    <row r="23" spans="1:9" ht="17.25" customHeight="1">
      <c r="A23" s="136" t="s">
        <v>1121</v>
      </c>
      <c r="B23" s="296">
        <v>6385</v>
      </c>
      <c r="C23" s="296">
        <v>10843.07</v>
      </c>
      <c r="D23" s="296">
        <v>6480.63</v>
      </c>
      <c r="E23" s="136"/>
      <c r="F23" s="35">
        <v>3589</v>
      </c>
      <c r="G23" s="137">
        <f t="shared" si="0"/>
        <v>101.49772905246672</v>
      </c>
      <c r="H23" s="37">
        <f t="shared" si="1"/>
        <v>59.76748282543597</v>
      </c>
      <c r="I23" s="294">
        <f t="shared" si="2"/>
        <v>180.56923934243522</v>
      </c>
    </row>
    <row r="24" spans="1:9" ht="17.25" customHeight="1">
      <c r="A24" s="136" t="s">
        <v>19</v>
      </c>
      <c r="B24" s="296">
        <v>282</v>
      </c>
      <c r="C24" s="296">
        <v>14163.72</v>
      </c>
      <c r="D24" s="296">
        <v>14155.72</v>
      </c>
      <c r="E24" s="136"/>
      <c r="F24" s="35">
        <v>7089</v>
      </c>
      <c r="G24" s="137">
        <f aca="true" t="shared" si="3" ref="G24:G32">IF(B24=0,0,D24/B24*100)</f>
        <v>5019.758865248226</v>
      </c>
      <c r="H24" s="37">
        <f t="shared" si="1"/>
        <v>99.9435176634387</v>
      </c>
      <c r="I24" s="294">
        <f t="shared" si="2"/>
        <v>199.68571025532512</v>
      </c>
    </row>
    <row r="25" spans="1:9" ht="17.25" customHeight="1">
      <c r="A25" s="136" t="s">
        <v>20</v>
      </c>
      <c r="B25" s="296">
        <v>1757</v>
      </c>
      <c r="C25" s="296">
        <v>1542.07</v>
      </c>
      <c r="D25" s="296">
        <v>1542.07</v>
      </c>
      <c r="E25" s="136"/>
      <c r="F25" s="35">
        <v>2205</v>
      </c>
      <c r="G25" s="137">
        <f t="shared" si="3"/>
        <v>87.76721684689812</v>
      </c>
      <c r="H25" s="37">
        <f t="shared" si="1"/>
        <v>100</v>
      </c>
      <c r="I25" s="294">
        <f t="shared" si="2"/>
        <v>69.93514739229025</v>
      </c>
    </row>
    <row r="26" spans="1:9" ht="17.25" customHeight="1">
      <c r="A26" s="377" t="s">
        <v>1122</v>
      </c>
      <c r="B26" s="296">
        <v>6217</v>
      </c>
      <c r="C26" s="296">
        <v>11272.27</v>
      </c>
      <c r="D26" s="296">
        <v>11272.27</v>
      </c>
      <c r="E26" s="136"/>
      <c r="F26" s="35">
        <v>9189</v>
      </c>
      <c r="G26" s="137">
        <f>IF(B26=0,0,D26/B26*100)</f>
        <v>181.31365610423035</v>
      </c>
      <c r="H26" s="37">
        <f>IF(C26=0,0,D26/C26*100)</f>
        <v>100</v>
      </c>
      <c r="I26" s="294">
        <f t="shared" si="2"/>
        <v>122.6713461747742</v>
      </c>
    </row>
    <row r="27" spans="1:9" ht="17.25" customHeight="1">
      <c r="A27" s="136" t="s">
        <v>21</v>
      </c>
      <c r="B27" s="296">
        <v>11800</v>
      </c>
      <c r="C27" s="296">
        <v>0</v>
      </c>
      <c r="D27" s="296">
        <v>0</v>
      </c>
      <c r="E27" s="136"/>
      <c r="F27" s="35"/>
      <c r="G27" s="137">
        <f t="shared" si="3"/>
        <v>0</v>
      </c>
      <c r="H27" s="37">
        <f t="shared" si="1"/>
        <v>0</v>
      </c>
      <c r="I27" s="294">
        <f t="shared" si="2"/>
        <v>0</v>
      </c>
    </row>
    <row r="28" spans="1:9" ht="17.25" customHeight="1">
      <c r="A28" s="136" t="s">
        <v>22</v>
      </c>
      <c r="B28" s="296">
        <v>54049</v>
      </c>
      <c r="C28" s="296">
        <f>32237.62+3735.08</f>
        <v>35972.7</v>
      </c>
      <c r="D28" s="296">
        <v>448.39</v>
      </c>
      <c r="E28" s="136"/>
      <c r="F28" s="35">
        <v>525</v>
      </c>
      <c r="G28" s="137">
        <f t="shared" si="3"/>
        <v>0.8295990675128125</v>
      </c>
      <c r="H28" s="37">
        <f t="shared" si="1"/>
        <v>1.2464730198178062</v>
      </c>
      <c r="I28" s="294">
        <f t="shared" si="2"/>
        <v>85.40761904761905</v>
      </c>
    </row>
    <row r="29" spans="1:9" ht="17.25" customHeight="1">
      <c r="A29" s="136" t="s">
        <v>23</v>
      </c>
      <c r="B29" s="296">
        <v>15135</v>
      </c>
      <c r="C29" s="296">
        <v>15134.85</v>
      </c>
      <c r="D29" s="296">
        <v>15134.85</v>
      </c>
      <c r="E29" s="136"/>
      <c r="F29" s="35">
        <v>15266</v>
      </c>
      <c r="G29" s="137">
        <f t="shared" si="3"/>
        <v>99.9990089197225</v>
      </c>
      <c r="H29" s="37">
        <f t="shared" si="1"/>
        <v>100</v>
      </c>
      <c r="I29" s="294">
        <f>IF(F29=0,0,D29/F29*100)</f>
        <v>99.1409013494039</v>
      </c>
    </row>
    <row r="30" spans="1:9" ht="17.25" customHeight="1">
      <c r="A30" s="136" t="s">
        <v>24</v>
      </c>
      <c r="B30" s="296">
        <v>0</v>
      </c>
      <c r="C30" s="296">
        <v>53.13</v>
      </c>
      <c r="D30" s="296">
        <v>53.13</v>
      </c>
      <c r="E30" s="136"/>
      <c r="F30" s="35">
        <v>23</v>
      </c>
      <c r="G30" s="137">
        <f t="shared" si="3"/>
        <v>0</v>
      </c>
      <c r="H30" s="37">
        <f t="shared" si="1"/>
        <v>100</v>
      </c>
      <c r="I30" s="294">
        <f t="shared" si="2"/>
        <v>231</v>
      </c>
    </row>
    <row r="31" spans="1:9" ht="17.25" customHeight="1">
      <c r="A31" s="295" t="s">
        <v>116</v>
      </c>
      <c r="B31" s="25">
        <f>SUM(B32)</f>
        <v>112000</v>
      </c>
      <c r="C31" s="25">
        <f>SUM(C32)</f>
        <v>112000</v>
      </c>
      <c r="D31" s="25">
        <f>SUM(D32)</f>
        <v>112000</v>
      </c>
      <c r="E31" s="297">
        <f>SUM(E32)</f>
        <v>0</v>
      </c>
      <c r="F31" s="25">
        <f>SUM(F32)</f>
        <v>20000</v>
      </c>
      <c r="G31" s="37">
        <f t="shared" si="3"/>
        <v>100</v>
      </c>
      <c r="H31" s="37">
        <f t="shared" si="1"/>
        <v>100</v>
      </c>
      <c r="I31" s="294">
        <f t="shared" si="2"/>
        <v>560</v>
      </c>
    </row>
    <row r="32" spans="1:9" ht="16.5" customHeight="1">
      <c r="A32" s="136" t="s">
        <v>25</v>
      </c>
      <c r="B32" s="134">
        <v>112000</v>
      </c>
      <c r="C32" s="134">
        <v>112000</v>
      </c>
      <c r="D32" s="134">
        <v>112000</v>
      </c>
      <c r="E32" s="297"/>
      <c r="F32" s="256">
        <v>20000</v>
      </c>
      <c r="G32" s="37">
        <f t="shared" si="3"/>
        <v>100</v>
      </c>
      <c r="H32" s="37">
        <f t="shared" si="1"/>
        <v>100</v>
      </c>
      <c r="I32" s="294">
        <f t="shared" si="2"/>
        <v>560</v>
      </c>
    </row>
    <row r="33" ht="17.25" customHeight="1">
      <c r="A33" s="258"/>
    </row>
  </sheetData>
  <sheetProtection/>
  <mergeCells count="1">
    <mergeCell ref="A2:I2"/>
  </mergeCells>
  <printOptions horizontalCentered="1" verticalCentered="1"/>
  <pageMargins left="1.02" right="0.28" top="0.35" bottom="0.59" header="0.31" footer="0.31"/>
  <pageSetup fitToHeight="1" fitToWidth="1" horizontalDpi="600" verticalDpi="600" orientation="landscape" paperSize="9" scale="92"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G569"/>
  <sheetViews>
    <sheetView zoomScalePageLayoutView="0" workbookViewId="0" topLeftCell="A1">
      <pane xSplit="1" ySplit="7" topLeftCell="B560" activePane="bottomRight" state="frozen"/>
      <selection pane="topLeft" activeCell="A1" sqref="A1"/>
      <selection pane="topRight" activeCell="B1" sqref="B1"/>
      <selection pane="bottomLeft" activeCell="A8" sqref="A8"/>
      <selection pane="bottomRight" activeCell="D192" sqref="D192"/>
    </sheetView>
  </sheetViews>
  <sheetFormatPr defaultColWidth="8.625" defaultRowHeight="14.25"/>
  <cols>
    <col min="1" max="1" width="51.50390625" style="301" customWidth="1"/>
    <col min="2" max="2" width="16.375" style="301" customWidth="1"/>
    <col min="3" max="4" width="17.25390625" style="301" customWidth="1"/>
    <col min="5" max="5" width="14.00390625" style="301" customWidth="1"/>
    <col min="6" max="6" width="11.625" style="301" customWidth="1"/>
    <col min="7" max="16384" width="8.625" style="301" customWidth="1"/>
  </cols>
  <sheetData>
    <row r="1" spans="1:7" ht="14.25">
      <c r="A1" s="298" t="s">
        <v>1075</v>
      </c>
      <c r="B1" s="299"/>
      <c r="C1" s="300"/>
      <c r="D1" s="300"/>
      <c r="E1" s="300"/>
      <c r="F1" s="300"/>
      <c r="G1" s="300"/>
    </row>
    <row r="2" spans="1:7" ht="20.25">
      <c r="A2" s="391" t="s">
        <v>1074</v>
      </c>
      <c r="B2" s="391"/>
      <c r="C2" s="391"/>
      <c r="D2" s="391"/>
      <c r="E2" s="391"/>
      <c r="F2" s="391"/>
      <c r="G2" s="302"/>
    </row>
    <row r="3" spans="2:6" ht="14.25">
      <c r="B3" s="303"/>
      <c r="F3" s="303" t="s">
        <v>1</v>
      </c>
    </row>
    <row r="4" spans="1:6" ht="32.25" customHeight="1">
      <c r="A4" s="304" t="s">
        <v>1063</v>
      </c>
      <c r="B4" s="305" t="s">
        <v>1064</v>
      </c>
      <c r="C4" s="317" t="s">
        <v>1065</v>
      </c>
      <c r="D4" s="317" t="s">
        <v>1066</v>
      </c>
      <c r="E4" s="360" t="s">
        <v>1105</v>
      </c>
      <c r="F4" s="360" t="s">
        <v>1106</v>
      </c>
    </row>
    <row r="5" spans="1:6" ht="14.25">
      <c r="A5" s="306" t="s">
        <v>1067</v>
      </c>
      <c r="B5" s="307">
        <f>B6+B192+B561+B566</f>
        <v>722758.880488</v>
      </c>
      <c r="C5" s="307">
        <f>C6+C192+C561+C566</f>
        <v>904953.97</v>
      </c>
      <c r="D5" s="307">
        <f>D6+D192+D561+D566</f>
        <v>854123.01</v>
      </c>
      <c r="E5" s="308">
        <f>D5/B5*100</f>
        <v>118.17537398133445</v>
      </c>
      <c r="F5" s="308">
        <f>D5/C5*100</f>
        <v>94.38303364755669</v>
      </c>
    </row>
    <row r="6" spans="1:6" ht="14.25">
      <c r="A6" s="306" t="s">
        <v>1068</v>
      </c>
      <c r="B6" s="309">
        <f>B7+B51+B61+B80+B86+B97+B121+B144+B149+B158+B165+B169+B175+B178+B184+B189</f>
        <v>308000</v>
      </c>
      <c r="C6" s="309">
        <f>C7+C51+C61+C80+C86+C97+C121+C144+C149+C158+C165+C169+C175+C178+C184+C189</f>
        <v>333268.96</v>
      </c>
      <c r="D6" s="309">
        <f>D7+D51+D61+D80+D86+D97+D121+D144+D149+D158+D165+D169+D175+D178+D184+D189</f>
        <v>311442.47000000003</v>
      </c>
      <c r="E6" s="308">
        <f aca="true" t="shared" si="0" ref="E6:E69">D6/B6*100</f>
        <v>101.11768506493507</v>
      </c>
      <c r="F6" s="308">
        <f aca="true" t="shared" si="1" ref="F6:F69">D6/C6*100</f>
        <v>93.45078821622032</v>
      </c>
    </row>
    <row r="7" spans="1:6" ht="14.25">
      <c r="A7" s="310" t="s">
        <v>222</v>
      </c>
      <c r="B7" s="311">
        <v>34329</v>
      </c>
      <c r="C7" s="311">
        <v>41782.74</v>
      </c>
      <c r="D7" s="311">
        <v>41782.74</v>
      </c>
      <c r="E7" s="313">
        <f t="shared" si="0"/>
        <v>121.71266276326138</v>
      </c>
      <c r="F7" s="313">
        <f t="shared" si="1"/>
        <v>100</v>
      </c>
    </row>
    <row r="8" spans="1:6" ht="14.25">
      <c r="A8" s="310" t="s">
        <v>645</v>
      </c>
      <c r="B8" s="311">
        <v>651</v>
      </c>
      <c r="C8" s="311">
        <v>861.25</v>
      </c>
      <c r="D8" s="311">
        <v>861.25</v>
      </c>
      <c r="E8" s="313">
        <f t="shared" si="0"/>
        <v>132.29646697388634</v>
      </c>
      <c r="F8" s="313">
        <f t="shared" si="1"/>
        <v>100</v>
      </c>
    </row>
    <row r="9" spans="1:6" ht="14.25">
      <c r="A9" s="310" t="s">
        <v>646</v>
      </c>
      <c r="B9" s="311">
        <v>651</v>
      </c>
      <c r="C9" s="311">
        <v>861.25</v>
      </c>
      <c r="D9" s="311">
        <v>861.25</v>
      </c>
      <c r="E9" s="313">
        <f t="shared" si="0"/>
        <v>132.29646697388634</v>
      </c>
      <c r="F9" s="313">
        <f t="shared" si="1"/>
        <v>100</v>
      </c>
    </row>
    <row r="10" spans="1:6" ht="14.25">
      <c r="A10" s="310" t="s">
        <v>647</v>
      </c>
      <c r="B10" s="311">
        <v>910</v>
      </c>
      <c r="C10" s="311">
        <v>1050.6</v>
      </c>
      <c r="D10" s="311">
        <v>1050.6</v>
      </c>
      <c r="E10" s="313">
        <f t="shared" si="0"/>
        <v>115.45054945054945</v>
      </c>
      <c r="F10" s="313">
        <f t="shared" si="1"/>
        <v>100</v>
      </c>
    </row>
    <row r="11" spans="1:6" ht="14.25">
      <c r="A11" s="310" t="s">
        <v>648</v>
      </c>
      <c r="B11" s="311">
        <v>910</v>
      </c>
      <c r="C11" s="311">
        <v>1050.6</v>
      </c>
      <c r="D11" s="311">
        <v>1050.6</v>
      </c>
      <c r="E11" s="313">
        <f t="shared" si="0"/>
        <v>115.45054945054945</v>
      </c>
      <c r="F11" s="313">
        <f t="shared" si="1"/>
        <v>100</v>
      </c>
    </row>
    <row r="12" spans="1:6" ht="14.25">
      <c r="A12" s="310" t="s">
        <v>649</v>
      </c>
      <c r="B12" s="311">
        <v>12850</v>
      </c>
      <c r="C12" s="311">
        <v>16216.55</v>
      </c>
      <c r="D12" s="311">
        <v>16216.55</v>
      </c>
      <c r="E12" s="313">
        <f t="shared" si="0"/>
        <v>126.19883268482491</v>
      </c>
      <c r="F12" s="313">
        <f t="shared" si="1"/>
        <v>100</v>
      </c>
    </row>
    <row r="13" spans="1:6" ht="14.25">
      <c r="A13" s="310" t="s">
        <v>650</v>
      </c>
      <c r="B13" s="311">
        <v>8594</v>
      </c>
      <c r="C13" s="311">
        <v>11235.44</v>
      </c>
      <c r="D13" s="311">
        <v>11235.44</v>
      </c>
      <c r="E13" s="313">
        <f t="shared" si="0"/>
        <v>130.73586222946244</v>
      </c>
      <c r="F13" s="313">
        <f t="shared" si="1"/>
        <v>100</v>
      </c>
    </row>
    <row r="14" spans="1:6" ht="14.25">
      <c r="A14" s="310" t="s">
        <v>651</v>
      </c>
      <c r="B14" s="311">
        <v>4256</v>
      </c>
      <c r="C14" s="311">
        <v>4981.11</v>
      </c>
      <c r="D14" s="311">
        <v>4981.11</v>
      </c>
      <c r="E14" s="313">
        <f t="shared" si="0"/>
        <v>117.03735902255639</v>
      </c>
      <c r="F14" s="313">
        <f t="shared" si="1"/>
        <v>100</v>
      </c>
    </row>
    <row r="15" spans="1:6" ht="14.25">
      <c r="A15" s="310" t="s">
        <v>652</v>
      </c>
      <c r="B15" s="311">
        <v>894</v>
      </c>
      <c r="C15" s="311">
        <v>1137.82</v>
      </c>
      <c r="D15" s="311">
        <v>1137.82</v>
      </c>
      <c r="E15" s="313">
        <f t="shared" si="0"/>
        <v>127.27293064876957</v>
      </c>
      <c r="F15" s="313">
        <f t="shared" si="1"/>
        <v>100</v>
      </c>
    </row>
    <row r="16" spans="1:6" ht="14.25">
      <c r="A16" s="310" t="s">
        <v>653</v>
      </c>
      <c r="B16" s="311">
        <v>813</v>
      </c>
      <c r="C16" s="311">
        <v>973.7</v>
      </c>
      <c r="D16" s="311">
        <v>973.7</v>
      </c>
      <c r="E16" s="313">
        <f t="shared" si="0"/>
        <v>119.76629766297664</v>
      </c>
      <c r="F16" s="313">
        <f t="shared" si="1"/>
        <v>100</v>
      </c>
    </row>
    <row r="17" spans="1:6" ht="14.25">
      <c r="A17" s="310" t="s">
        <v>654</v>
      </c>
      <c r="B17" s="311">
        <v>81</v>
      </c>
      <c r="C17" s="311">
        <v>164.12</v>
      </c>
      <c r="D17" s="311">
        <v>164.12</v>
      </c>
      <c r="E17" s="313">
        <f t="shared" si="0"/>
        <v>202.6172839506173</v>
      </c>
      <c r="F17" s="313">
        <f t="shared" si="1"/>
        <v>100</v>
      </c>
    </row>
    <row r="18" spans="1:6" ht="14.25">
      <c r="A18" s="310" t="s">
        <v>655</v>
      </c>
      <c r="B18" s="311">
        <v>875</v>
      </c>
      <c r="C18" s="311">
        <v>976.56</v>
      </c>
      <c r="D18" s="311">
        <v>976.56</v>
      </c>
      <c r="E18" s="313">
        <f t="shared" si="0"/>
        <v>111.60685714285714</v>
      </c>
      <c r="F18" s="313">
        <f t="shared" si="1"/>
        <v>100</v>
      </c>
    </row>
    <row r="19" spans="1:6" ht="14.25">
      <c r="A19" s="310" t="s">
        <v>656</v>
      </c>
      <c r="B19" s="311">
        <v>875</v>
      </c>
      <c r="C19" s="311">
        <v>976.56</v>
      </c>
      <c r="D19" s="311">
        <v>976.56</v>
      </c>
      <c r="E19" s="313">
        <f t="shared" si="0"/>
        <v>111.60685714285714</v>
      </c>
      <c r="F19" s="313">
        <f t="shared" si="1"/>
        <v>100</v>
      </c>
    </row>
    <row r="20" spans="1:6" ht="14.25">
      <c r="A20" s="310" t="s">
        <v>657</v>
      </c>
      <c r="B20" s="311">
        <v>1199</v>
      </c>
      <c r="C20" s="311">
        <v>1436.06</v>
      </c>
      <c r="D20" s="311">
        <v>1436.06</v>
      </c>
      <c r="E20" s="313">
        <f t="shared" si="0"/>
        <v>119.77147623019182</v>
      </c>
      <c r="F20" s="313">
        <f t="shared" si="1"/>
        <v>100</v>
      </c>
    </row>
    <row r="21" spans="1:6" ht="14.25">
      <c r="A21" s="310" t="s">
        <v>658</v>
      </c>
      <c r="B21" s="311">
        <v>973</v>
      </c>
      <c r="C21" s="311">
        <v>1127.36</v>
      </c>
      <c r="D21" s="311">
        <v>1127.36</v>
      </c>
      <c r="E21" s="313">
        <f t="shared" si="0"/>
        <v>115.86433710174717</v>
      </c>
      <c r="F21" s="313">
        <f t="shared" si="1"/>
        <v>100</v>
      </c>
    </row>
    <row r="22" spans="1:6" ht="14.25">
      <c r="A22" s="310" t="s">
        <v>659</v>
      </c>
      <c r="B22" s="311">
        <v>226</v>
      </c>
      <c r="C22" s="311">
        <v>308.7</v>
      </c>
      <c r="D22" s="311">
        <v>308.7</v>
      </c>
      <c r="E22" s="313">
        <f t="shared" si="0"/>
        <v>136.5929203539823</v>
      </c>
      <c r="F22" s="313">
        <f t="shared" si="1"/>
        <v>100</v>
      </c>
    </row>
    <row r="23" spans="1:6" ht="14.25">
      <c r="A23" s="310" t="s">
        <v>660</v>
      </c>
      <c r="B23" s="311"/>
      <c r="C23" s="311">
        <v>14.85</v>
      </c>
      <c r="D23" s="311">
        <v>14.85</v>
      </c>
      <c r="E23" s="313"/>
      <c r="F23" s="313">
        <f t="shared" si="1"/>
        <v>100</v>
      </c>
    </row>
    <row r="24" spans="1:6" ht="14.25">
      <c r="A24" s="310" t="s">
        <v>661</v>
      </c>
      <c r="B24" s="311"/>
      <c r="C24" s="311">
        <v>14.85</v>
      </c>
      <c r="D24" s="311">
        <v>14.85</v>
      </c>
      <c r="E24" s="313"/>
      <c r="F24" s="313">
        <f t="shared" si="1"/>
        <v>100</v>
      </c>
    </row>
    <row r="25" spans="1:6" ht="14.25">
      <c r="A25" s="310" t="s">
        <v>662</v>
      </c>
      <c r="B25" s="311">
        <v>688</v>
      </c>
      <c r="C25" s="311">
        <v>795.92</v>
      </c>
      <c r="D25" s="311">
        <v>795.92</v>
      </c>
      <c r="E25" s="313">
        <f t="shared" si="0"/>
        <v>115.68604651162791</v>
      </c>
      <c r="F25" s="313">
        <f t="shared" si="1"/>
        <v>100</v>
      </c>
    </row>
    <row r="26" spans="1:6" ht="14.25">
      <c r="A26" s="310" t="s">
        <v>663</v>
      </c>
      <c r="B26" s="311">
        <v>688</v>
      </c>
      <c r="C26" s="311">
        <v>795.92</v>
      </c>
      <c r="D26" s="311">
        <v>795.92</v>
      </c>
      <c r="E26" s="313">
        <f t="shared" si="0"/>
        <v>115.68604651162791</v>
      </c>
      <c r="F26" s="313">
        <f t="shared" si="1"/>
        <v>100</v>
      </c>
    </row>
    <row r="27" spans="1:6" ht="14.25">
      <c r="A27" s="310" t="s">
        <v>664</v>
      </c>
      <c r="B27" s="311">
        <v>1956</v>
      </c>
      <c r="C27" s="311">
        <v>2696.57</v>
      </c>
      <c r="D27" s="311">
        <v>2696.57</v>
      </c>
      <c r="E27" s="313">
        <f t="shared" si="0"/>
        <v>137.86145194274027</v>
      </c>
      <c r="F27" s="313">
        <f t="shared" si="1"/>
        <v>100</v>
      </c>
    </row>
    <row r="28" spans="1:6" ht="14.25">
      <c r="A28" s="310" t="s">
        <v>665</v>
      </c>
      <c r="B28" s="311">
        <v>1956</v>
      </c>
      <c r="C28" s="311">
        <v>2696.57</v>
      </c>
      <c r="D28" s="311">
        <v>2696.57</v>
      </c>
      <c r="E28" s="313">
        <f t="shared" si="0"/>
        <v>137.86145194274027</v>
      </c>
      <c r="F28" s="313">
        <f t="shared" si="1"/>
        <v>100</v>
      </c>
    </row>
    <row r="29" spans="1:6" ht="14.25">
      <c r="A29" s="310" t="s">
        <v>666</v>
      </c>
      <c r="B29" s="311">
        <v>994</v>
      </c>
      <c r="C29" s="311">
        <v>1058.02</v>
      </c>
      <c r="D29" s="311">
        <v>1058.02</v>
      </c>
      <c r="E29" s="313">
        <f t="shared" si="0"/>
        <v>106.44064386317906</v>
      </c>
      <c r="F29" s="313">
        <f t="shared" si="1"/>
        <v>100</v>
      </c>
    </row>
    <row r="30" spans="1:6" ht="14.25">
      <c r="A30" s="310" t="s">
        <v>667</v>
      </c>
      <c r="B30" s="311">
        <v>994</v>
      </c>
      <c r="C30" s="311">
        <v>1058.02</v>
      </c>
      <c r="D30" s="311">
        <v>1058.02</v>
      </c>
      <c r="E30" s="313">
        <f t="shared" si="0"/>
        <v>106.44064386317906</v>
      </c>
      <c r="F30" s="313">
        <f t="shared" si="1"/>
        <v>100</v>
      </c>
    </row>
    <row r="31" spans="1:6" ht="14.25">
      <c r="A31" s="310" t="s">
        <v>668</v>
      </c>
      <c r="B31" s="311">
        <v>515</v>
      </c>
      <c r="C31" s="311">
        <v>604.76</v>
      </c>
      <c r="D31" s="311">
        <v>604.76</v>
      </c>
      <c r="E31" s="313">
        <f t="shared" si="0"/>
        <v>117.42912621359223</v>
      </c>
      <c r="F31" s="313">
        <f t="shared" si="1"/>
        <v>100</v>
      </c>
    </row>
    <row r="32" spans="1:6" ht="14.25">
      <c r="A32" s="310" t="s">
        <v>669</v>
      </c>
      <c r="B32" s="311">
        <v>515</v>
      </c>
      <c r="C32" s="311">
        <v>604.76</v>
      </c>
      <c r="D32" s="311">
        <v>604.76</v>
      </c>
      <c r="E32" s="313">
        <f t="shared" si="0"/>
        <v>117.42912621359223</v>
      </c>
      <c r="F32" s="313">
        <f t="shared" si="1"/>
        <v>100</v>
      </c>
    </row>
    <row r="33" spans="1:6" ht="14.25">
      <c r="A33" s="310" t="s">
        <v>670</v>
      </c>
      <c r="B33" s="311">
        <v>165</v>
      </c>
      <c r="C33" s="311">
        <v>208.16</v>
      </c>
      <c r="D33" s="311">
        <v>208.16</v>
      </c>
      <c r="E33" s="313">
        <f t="shared" si="0"/>
        <v>126.15757575757576</v>
      </c>
      <c r="F33" s="313">
        <f t="shared" si="1"/>
        <v>100</v>
      </c>
    </row>
    <row r="34" spans="1:6" ht="14.25">
      <c r="A34" s="310" t="s">
        <v>671</v>
      </c>
      <c r="B34" s="311">
        <v>165</v>
      </c>
      <c r="C34" s="311">
        <v>208.16</v>
      </c>
      <c r="D34" s="311">
        <v>208.16</v>
      </c>
      <c r="E34" s="313">
        <f t="shared" si="0"/>
        <v>126.15757575757576</v>
      </c>
      <c r="F34" s="313">
        <f t="shared" si="1"/>
        <v>100</v>
      </c>
    </row>
    <row r="35" spans="1:6" ht="14.25">
      <c r="A35" s="310" t="s">
        <v>672</v>
      </c>
      <c r="B35" s="311">
        <v>935</v>
      </c>
      <c r="C35" s="311">
        <v>1091</v>
      </c>
      <c r="D35" s="311">
        <v>1091</v>
      </c>
      <c r="E35" s="313">
        <f t="shared" si="0"/>
        <v>116.68449197860961</v>
      </c>
      <c r="F35" s="313">
        <f t="shared" si="1"/>
        <v>100</v>
      </c>
    </row>
    <row r="36" spans="1:6" ht="14.25">
      <c r="A36" s="310" t="s">
        <v>673</v>
      </c>
      <c r="B36" s="311">
        <v>664</v>
      </c>
      <c r="C36" s="311">
        <v>824.82</v>
      </c>
      <c r="D36" s="311">
        <v>824.82</v>
      </c>
      <c r="E36" s="313">
        <f t="shared" si="0"/>
        <v>124.21987951807229</v>
      </c>
      <c r="F36" s="313">
        <f t="shared" si="1"/>
        <v>100</v>
      </c>
    </row>
    <row r="37" spans="1:6" ht="14.25">
      <c r="A37" s="310" t="s">
        <v>674</v>
      </c>
      <c r="B37" s="311">
        <v>271</v>
      </c>
      <c r="C37" s="311">
        <v>266.18</v>
      </c>
      <c r="D37" s="311">
        <v>266.18</v>
      </c>
      <c r="E37" s="313">
        <f t="shared" si="0"/>
        <v>98.22140221402215</v>
      </c>
      <c r="F37" s="313">
        <f t="shared" si="1"/>
        <v>100</v>
      </c>
    </row>
    <row r="38" spans="1:6" ht="14.25">
      <c r="A38" s="310" t="s">
        <v>675</v>
      </c>
      <c r="B38" s="311">
        <v>4683</v>
      </c>
      <c r="C38" s="311">
        <v>5271.84</v>
      </c>
      <c r="D38" s="311">
        <v>5271.84</v>
      </c>
      <c r="E38" s="313">
        <f t="shared" si="0"/>
        <v>112.57399103139014</v>
      </c>
      <c r="F38" s="313">
        <f t="shared" si="1"/>
        <v>100</v>
      </c>
    </row>
    <row r="39" spans="1:6" ht="14.25">
      <c r="A39" s="310" t="s">
        <v>676</v>
      </c>
      <c r="B39" s="311">
        <v>4267</v>
      </c>
      <c r="C39" s="311">
        <v>4804.08</v>
      </c>
      <c r="D39" s="311">
        <v>4804.08</v>
      </c>
      <c r="E39" s="313">
        <f t="shared" si="0"/>
        <v>112.58682915397233</v>
      </c>
      <c r="F39" s="313">
        <f t="shared" si="1"/>
        <v>100</v>
      </c>
    </row>
    <row r="40" spans="1:6" ht="14.25">
      <c r="A40" s="310" t="s">
        <v>677</v>
      </c>
      <c r="B40" s="311">
        <v>416</v>
      </c>
      <c r="C40" s="311">
        <v>467.76</v>
      </c>
      <c r="D40" s="311">
        <v>467.76</v>
      </c>
      <c r="E40" s="313">
        <f t="shared" si="0"/>
        <v>112.4423076923077</v>
      </c>
      <c r="F40" s="313">
        <f t="shared" si="1"/>
        <v>100</v>
      </c>
    </row>
    <row r="41" spans="1:6" ht="14.25">
      <c r="A41" s="310" t="s">
        <v>678</v>
      </c>
      <c r="B41" s="311">
        <v>50</v>
      </c>
      <c r="C41" s="311">
        <v>83.6</v>
      </c>
      <c r="D41" s="311">
        <v>83.6</v>
      </c>
      <c r="E41" s="313">
        <f t="shared" si="0"/>
        <v>167.2</v>
      </c>
      <c r="F41" s="313">
        <f t="shared" si="1"/>
        <v>100</v>
      </c>
    </row>
    <row r="42" spans="1:6" ht="14.25">
      <c r="A42" s="310" t="s">
        <v>679</v>
      </c>
      <c r="B42" s="311">
        <v>50</v>
      </c>
      <c r="C42" s="311">
        <v>83.6</v>
      </c>
      <c r="D42" s="311">
        <v>83.6</v>
      </c>
      <c r="E42" s="313">
        <f t="shared" si="0"/>
        <v>167.2</v>
      </c>
      <c r="F42" s="313">
        <f t="shared" si="1"/>
        <v>100</v>
      </c>
    </row>
    <row r="43" spans="1:6" ht="14.25">
      <c r="A43" s="310" t="s">
        <v>680</v>
      </c>
      <c r="B43" s="311"/>
      <c r="C43" s="311">
        <v>25.55</v>
      </c>
      <c r="D43" s="311">
        <v>25.55</v>
      </c>
      <c r="E43" s="313"/>
      <c r="F43" s="313">
        <f t="shared" si="1"/>
        <v>100</v>
      </c>
    </row>
    <row r="44" spans="1:6" ht="14.25">
      <c r="A44" s="310" t="s">
        <v>681</v>
      </c>
      <c r="B44" s="311"/>
      <c r="C44" s="311">
        <v>25.55</v>
      </c>
      <c r="D44" s="311">
        <v>25.55</v>
      </c>
      <c r="E44" s="313"/>
      <c r="F44" s="313">
        <f t="shared" si="1"/>
        <v>100</v>
      </c>
    </row>
    <row r="45" spans="1:6" ht="14.25">
      <c r="A45" s="310" t="s">
        <v>682</v>
      </c>
      <c r="B45" s="311">
        <v>360</v>
      </c>
      <c r="C45" s="311">
        <v>426.15</v>
      </c>
      <c r="D45" s="311">
        <v>426.15</v>
      </c>
      <c r="E45" s="313">
        <f t="shared" si="0"/>
        <v>118.37499999999999</v>
      </c>
      <c r="F45" s="313">
        <f t="shared" si="1"/>
        <v>100</v>
      </c>
    </row>
    <row r="46" spans="1:6" ht="14.25">
      <c r="A46" s="310" t="s">
        <v>683</v>
      </c>
      <c r="B46" s="311">
        <v>169</v>
      </c>
      <c r="C46" s="311">
        <v>193.45</v>
      </c>
      <c r="D46" s="311">
        <v>193.45</v>
      </c>
      <c r="E46" s="313">
        <f t="shared" si="0"/>
        <v>114.46745562130177</v>
      </c>
      <c r="F46" s="313">
        <f t="shared" si="1"/>
        <v>100</v>
      </c>
    </row>
    <row r="47" spans="1:6" ht="14.25">
      <c r="A47" s="310" t="s">
        <v>684</v>
      </c>
      <c r="B47" s="311">
        <v>191</v>
      </c>
      <c r="C47" s="311">
        <v>232.7</v>
      </c>
      <c r="D47" s="311">
        <v>232.7</v>
      </c>
      <c r="E47" s="313">
        <f t="shared" si="0"/>
        <v>121.83246073298429</v>
      </c>
      <c r="F47" s="313">
        <f t="shared" si="1"/>
        <v>100</v>
      </c>
    </row>
    <row r="48" spans="1:6" ht="14.25">
      <c r="A48" s="310" t="s">
        <v>685</v>
      </c>
      <c r="B48" s="311">
        <v>6604</v>
      </c>
      <c r="C48" s="311">
        <v>7827.48</v>
      </c>
      <c r="D48" s="311">
        <v>7827.48</v>
      </c>
      <c r="E48" s="313">
        <f t="shared" si="0"/>
        <v>118.52634766807995</v>
      </c>
      <c r="F48" s="313">
        <f t="shared" si="1"/>
        <v>100</v>
      </c>
    </row>
    <row r="49" spans="1:6" ht="14.25">
      <c r="A49" s="310" t="s">
        <v>686</v>
      </c>
      <c r="B49" s="311">
        <v>5619</v>
      </c>
      <c r="C49" s="311">
        <v>6784.03</v>
      </c>
      <c r="D49" s="311">
        <v>6784.03</v>
      </c>
      <c r="E49" s="313">
        <f t="shared" si="0"/>
        <v>120.73376045559708</v>
      </c>
      <c r="F49" s="313">
        <f t="shared" si="1"/>
        <v>100</v>
      </c>
    </row>
    <row r="50" spans="1:6" ht="14.25">
      <c r="A50" s="310" t="s">
        <v>687</v>
      </c>
      <c r="B50" s="311">
        <v>985</v>
      </c>
      <c r="C50" s="311">
        <v>1043.45</v>
      </c>
      <c r="D50" s="311">
        <v>1043.45</v>
      </c>
      <c r="E50" s="313">
        <f t="shared" si="0"/>
        <v>105.93401015228427</v>
      </c>
      <c r="F50" s="313">
        <f t="shared" si="1"/>
        <v>100</v>
      </c>
    </row>
    <row r="51" spans="1:6" ht="14.25">
      <c r="A51" s="310" t="s">
        <v>223</v>
      </c>
      <c r="B51" s="311">
        <v>54091</v>
      </c>
      <c r="C51" s="311">
        <v>62174.65</v>
      </c>
      <c r="D51" s="311">
        <v>62174.65</v>
      </c>
      <c r="E51" s="313">
        <f t="shared" si="0"/>
        <v>114.94453790833965</v>
      </c>
      <c r="F51" s="313">
        <f t="shared" si="1"/>
        <v>100</v>
      </c>
    </row>
    <row r="52" spans="1:6" ht="14.25">
      <c r="A52" s="310" t="s">
        <v>688</v>
      </c>
      <c r="B52" s="311">
        <v>51864</v>
      </c>
      <c r="C52" s="311">
        <v>59541.24</v>
      </c>
      <c r="D52" s="311">
        <v>59541.24</v>
      </c>
      <c r="E52" s="313">
        <f t="shared" si="0"/>
        <v>114.80263766774641</v>
      </c>
      <c r="F52" s="313">
        <f t="shared" si="1"/>
        <v>100</v>
      </c>
    </row>
    <row r="53" spans="1:6" ht="14.25">
      <c r="A53" s="310" t="s">
        <v>689</v>
      </c>
      <c r="B53" s="311">
        <v>51864</v>
      </c>
      <c r="C53" s="311">
        <v>59541.24</v>
      </c>
      <c r="D53" s="311">
        <v>59541.24</v>
      </c>
      <c r="E53" s="313">
        <f t="shared" si="0"/>
        <v>114.80263766774641</v>
      </c>
      <c r="F53" s="313">
        <f t="shared" si="1"/>
        <v>100</v>
      </c>
    </row>
    <row r="54" spans="1:6" ht="14.25">
      <c r="A54" s="310" t="s">
        <v>690</v>
      </c>
      <c r="B54" s="311"/>
      <c r="C54" s="311">
        <v>2.55</v>
      </c>
      <c r="D54" s="311">
        <v>2.55</v>
      </c>
      <c r="E54" s="313"/>
      <c r="F54" s="313">
        <f t="shared" si="1"/>
        <v>100</v>
      </c>
    </row>
    <row r="55" spans="1:6" ht="14.25">
      <c r="A55" s="310" t="s">
        <v>691</v>
      </c>
      <c r="B55" s="311"/>
      <c r="C55" s="311">
        <v>2.55</v>
      </c>
      <c r="D55" s="311">
        <v>2.55</v>
      </c>
      <c r="E55" s="313"/>
      <c r="F55" s="313">
        <f t="shared" si="1"/>
        <v>100</v>
      </c>
    </row>
    <row r="56" spans="1:6" ht="14.25">
      <c r="A56" s="310" t="s">
        <v>692</v>
      </c>
      <c r="B56" s="311"/>
      <c r="C56" s="311">
        <v>5.7</v>
      </c>
      <c r="D56" s="311">
        <v>5.7</v>
      </c>
      <c r="E56" s="313"/>
      <c r="F56" s="313">
        <f t="shared" si="1"/>
        <v>100</v>
      </c>
    </row>
    <row r="57" spans="1:6" ht="14.25">
      <c r="A57" s="310" t="s">
        <v>693</v>
      </c>
      <c r="B57" s="311"/>
      <c r="C57" s="311">
        <v>5.7</v>
      </c>
      <c r="D57" s="311">
        <v>5.7</v>
      </c>
      <c r="E57" s="313"/>
      <c r="F57" s="313">
        <f t="shared" si="1"/>
        <v>100</v>
      </c>
    </row>
    <row r="58" spans="1:6" ht="14.25">
      <c r="A58" s="310" t="s">
        <v>694</v>
      </c>
      <c r="B58" s="311">
        <v>2227</v>
      </c>
      <c r="C58" s="311">
        <v>2625.16</v>
      </c>
      <c r="D58" s="311">
        <v>2625.16</v>
      </c>
      <c r="E58" s="313">
        <f t="shared" si="0"/>
        <v>117.87876066457117</v>
      </c>
      <c r="F58" s="313">
        <f t="shared" si="1"/>
        <v>100</v>
      </c>
    </row>
    <row r="59" spans="1:6" ht="14.25">
      <c r="A59" s="310" t="s">
        <v>695</v>
      </c>
      <c r="B59" s="311">
        <v>2039</v>
      </c>
      <c r="C59" s="311">
        <v>2434.46</v>
      </c>
      <c r="D59" s="311">
        <v>2434.46</v>
      </c>
      <c r="E59" s="313">
        <f t="shared" si="0"/>
        <v>119.39480137322217</v>
      </c>
      <c r="F59" s="313">
        <f t="shared" si="1"/>
        <v>100</v>
      </c>
    </row>
    <row r="60" spans="1:6" ht="14.25">
      <c r="A60" s="310" t="s">
        <v>696</v>
      </c>
      <c r="B60" s="311">
        <v>188</v>
      </c>
      <c r="C60" s="311">
        <v>190.7</v>
      </c>
      <c r="D60" s="311">
        <v>190.7</v>
      </c>
      <c r="E60" s="313">
        <f t="shared" si="0"/>
        <v>101.43617021276594</v>
      </c>
      <c r="F60" s="313">
        <f t="shared" si="1"/>
        <v>100</v>
      </c>
    </row>
    <row r="61" spans="1:6" ht="14.25">
      <c r="A61" s="310" t="s">
        <v>224</v>
      </c>
      <c r="B61" s="311">
        <v>113279</v>
      </c>
      <c r="C61" s="311">
        <v>133165.6</v>
      </c>
      <c r="D61" s="311">
        <v>133087.21</v>
      </c>
      <c r="E61" s="313">
        <f t="shared" si="0"/>
        <v>117.48621545034825</v>
      </c>
      <c r="F61" s="313">
        <f t="shared" si="1"/>
        <v>99.9411334458749</v>
      </c>
    </row>
    <row r="62" spans="1:6" ht="14.25">
      <c r="A62" s="310" t="s">
        <v>697</v>
      </c>
      <c r="B62" s="311">
        <v>777</v>
      </c>
      <c r="C62" s="311">
        <v>898.4</v>
      </c>
      <c r="D62" s="311">
        <v>898.4</v>
      </c>
      <c r="E62" s="313">
        <f t="shared" si="0"/>
        <v>115.62419562419561</v>
      </c>
      <c r="F62" s="313">
        <f t="shared" si="1"/>
        <v>100</v>
      </c>
    </row>
    <row r="63" spans="1:6" ht="14.25">
      <c r="A63" s="310" t="s">
        <v>698</v>
      </c>
      <c r="B63" s="311">
        <v>777</v>
      </c>
      <c r="C63" s="311">
        <v>898.4</v>
      </c>
      <c r="D63" s="311">
        <v>898.4</v>
      </c>
      <c r="E63" s="313">
        <f t="shared" si="0"/>
        <v>115.62419562419561</v>
      </c>
      <c r="F63" s="313">
        <f t="shared" si="1"/>
        <v>100</v>
      </c>
    </row>
    <row r="64" spans="1:6" ht="14.25">
      <c r="A64" s="310" t="s">
        <v>699</v>
      </c>
      <c r="B64" s="311">
        <v>102325</v>
      </c>
      <c r="C64" s="311">
        <v>121478.64</v>
      </c>
      <c r="D64" s="311">
        <v>121401.74</v>
      </c>
      <c r="E64" s="313">
        <f t="shared" si="0"/>
        <v>118.64328365502077</v>
      </c>
      <c r="F64" s="313">
        <f t="shared" si="1"/>
        <v>99.93669669005185</v>
      </c>
    </row>
    <row r="65" spans="1:6" ht="14.25">
      <c r="A65" s="310" t="s">
        <v>700</v>
      </c>
      <c r="B65" s="311">
        <v>5968</v>
      </c>
      <c r="C65" s="311">
        <v>8742.15</v>
      </c>
      <c r="D65" s="311">
        <v>8742.15</v>
      </c>
      <c r="E65" s="313">
        <f t="shared" si="0"/>
        <v>146.48374664879356</v>
      </c>
      <c r="F65" s="313">
        <f t="shared" si="1"/>
        <v>100</v>
      </c>
    </row>
    <row r="66" spans="1:6" ht="14.25">
      <c r="A66" s="310" t="s">
        <v>701</v>
      </c>
      <c r="B66" s="311">
        <v>49815</v>
      </c>
      <c r="C66" s="311">
        <v>59455.67</v>
      </c>
      <c r="D66" s="311">
        <v>59435.57</v>
      </c>
      <c r="E66" s="313">
        <f t="shared" si="0"/>
        <v>119.31259660744755</v>
      </c>
      <c r="F66" s="313">
        <f t="shared" si="1"/>
        <v>99.96619329998299</v>
      </c>
    </row>
    <row r="67" spans="1:6" ht="14.25">
      <c r="A67" s="310" t="s">
        <v>702</v>
      </c>
      <c r="B67" s="311">
        <v>29010</v>
      </c>
      <c r="C67" s="311">
        <v>32988.88</v>
      </c>
      <c r="D67" s="311">
        <v>32932.08</v>
      </c>
      <c r="E67" s="313">
        <f t="shared" si="0"/>
        <v>113.51975180972079</v>
      </c>
      <c r="F67" s="313">
        <f t="shared" si="1"/>
        <v>99.8278207686954</v>
      </c>
    </row>
    <row r="68" spans="1:6" ht="14.25">
      <c r="A68" s="310" t="s">
        <v>703</v>
      </c>
      <c r="B68" s="311">
        <v>14182</v>
      </c>
      <c r="C68" s="311">
        <v>15583.78</v>
      </c>
      <c r="D68" s="311">
        <v>15583.78</v>
      </c>
      <c r="E68" s="313">
        <f t="shared" si="0"/>
        <v>109.8842194330842</v>
      </c>
      <c r="F68" s="313">
        <f t="shared" si="1"/>
        <v>100</v>
      </c>
    </row>
    <row r="69" spans="1:6" ht="14.25">
      <c r="A69" s="310" t="s">
        <v>704</v>
      </c>
      <c r="B69" s="311">
        <v>3350</v>
      </c>
      <c r="C69" s="311">
        <v>4708.16</v>
      </c>
      <c r="D69" s="311">
        <v>4708.16</v>
      </c>
      <c r="E69" s="313">
        <f t="shared" si="0"/>
        <v>140.5420895522388</v>
      </c>
      <c r="F69" s="313">
        <f t="shared" si="1"/>
        <v>100</v>
      </c>
    </row>
    <row r="70" spans="1:6" ht="14.25">
      <c r="A70" s="310" t="s">
        <v>705</v>
      </c>
      <c r="B70" s="311">
        <v>5710</v>
      </c>
      <c r="C70" s="311">
        <v>6095.27</v>
      </c>
      <c r="D70" s="311">
        <v>6095.27</v>
      </c>
      <c r="E70" s="313">
        <f aca="true" t="shared" si="2" ref="E70:E133">D70/B70*100</f>
        <v>106.74728546409808</v>
      </c>
      <c r="F70" s="313">
        <f aca="true" t="shared" si="3" ref="F70:F133">D70/C70*100</f>
        <v>100</v>
      </c>
    </row>
    <row r="71" spans="1:6" ht="14.25">
      <c r="A71" s="310" t="s">
        <v>706</v>
      </c>
      <c r="B71" s="311">
        <v>5710</v>
      </c>
      <c r="C71" s="311">
        <v>6095.27</v>
      </c>
      <c r="D71" s="311">
        <v>6095.27</v>
      </c>
      <c r="E71" s="313">
        <f t="shared" si="2"/>
        <v>106.74728546409808</v>
      </c>
      <c r="F71" s="313">
        <f t="shared" si="3"/>
        <v>100</v>
      </c>
    </row>
    <row r="72" spans="1:6" ht="14.25">
      <c r="A72" s="310" t="s">
        <v>707</v>
      </c>
      <c r="B72" s="311">
        <v>2334</v>
      </c>
      <c r="C72" s="311">
        <v>2520.59</v>
      </c>
      <c r="D72" s="311">
        <v>2520.59</v>
      </c>
      <c r="E72" s="313">
        <f t="shared" si="2"/>
        <v>107.99443016281063</v>
      </c>
      <c r="F72" s="313">
        <f t="shared" si="3"/>
        <v>100</v>
      </c>
    </row>
    <row r="73" spans="1:6" ht="14.25">
      <c r="A73" s="310" t="s">
        <v>708</v>
      </c>
      <c r="B73" s="311">
        <v>697</v>
      </c>
      <c r="C73" s="311">
        <v>818.45</v>
      </c>
      <c r="D73" s="311">
        <v>818.45</v>
      </c>
      <c r="E73" s="313">
        <f t="shared" si="2"/>
        <v>117.42467718794836</v>
      </c>
      <c r="F73" s="313">
        <f t="shared" si="3"/>
        <v>100</v>
      </c>
    </row>
    <row r="74" spans="1:6" ht="14.25">
      <c r="A74" s="310" t="s">
        <v>709</v>
      </c>
      <c r="B74" s="311">
        <v>1637</v>
      </c>
      <c r="C74" s="311">
        <v>1702.14</v>
      </c>
      <c r="D74" s="311">
        <v>1702.14</v>
      </c>
      <c r="E74" s="313">
        <f t="shared" si="2"/>
        <v>103.97923029932805</v>
      </c>
      <c r="F74" s="313">
        <f t="shared" si="3"/>
        <v>100</v>
      </c>
    </row>
    <row r="75" spans="1:6" ht="14.25">
      <c r="A75" s="310" t="s">
        <v>710</v>
      </c>
      <c r="B75" s="311">
        <v>1202</v>
      </c>
      <c r="C75" s="311">
        <v>1351.2</v>
      </c>
      <c r="D75" s="311">
        <v>1349.71</v>
      </c>
      <c r="E75" s="313">
        <f t="shared" si="2"/>
        <v>112.28868552412645</v>
      </c>
      <c r="F75" s="313">
        <f t="shared" si="3"/>
        <v>99.88972764949673</v>
      </c>
    </row>
    <row r="76" spans="1:6" ht="14.25">
      <c r="A76" s="310" t="s">
        <v>711</v>
      </c>
      <c r="B76" s="311">
        <v>1202</v>
      </c>
      <c r="C76" s="311">
        <v>1351.2</v>
      </c>
      <c r="D76" s="311">
        <v>1349.71</v>
      </c>
      <c r="E76" s="313">
        <f t="shared" si="2"/>
        <v>112.28868552412645</v>
      </c>
      <c r="F76" s="313">
        <f t="shared" si="3"/>
        <v>99.88972764949673</v>
      </c>
    </row>
    <row r="77" spans="1:6" ht="14.25">
      <c r="A77" s="310" t="s">
        <v>712</v>
      </c>
      <c r="B77" s="311">
        <v>931</v>
      </c>
      <c r="C77" s="311">
        <v>821.5</v>
      </c>
      <c r="D77" s="311">
        <v>821.5</v>
      </c>
      <c r="E77" s="313">
        <f t="shared" si="2"/>
        <v>88.23845327604725</v>
      </c>
      <c r="F77" s="313">
        <f t="shared" si="3"/>
        <v>100</v>
      </c>
    </row>
    <row r="78" spans="1:6" ht="14.25">
      <c r="A78" s="310" t="s">
        <v>713</v>
      </c>
      <c r="B78" s="311">
        <v>356</v>
      </c>
      <c r="C78" s="311">
        <v>404.07</v>
      </c>
      <c r="D78" s="311">
        <v>404.07</v>
      </c>
      <c r="E78" s="313">
        <f t="shared" si="2"/>
        <v>113.50280898876403</v>
      </c>
      <c r="F78" s="313">
        <f t="shared" si="3"/>
        <v>100</v>
      </c>
    </row>
    <row r="79" spans="1:6" ht="14.25">
      <c r="A79" s="310" t="s">
        <v>714</v>
      </c>
      <c r="B79" s="311">
        <v>575</v>
      </c>
      <c r="C79" s="311">
        <v>417.43</v>
      </c>
      <c r="D79" s="311">
        <v>417.43</v>
      </c>
      <c r="E79" s="313">
        <f t="shared" si="2"/>
        <v>72.59652173913044</v>
      </c>
      <c r="F79" s="313">
        <f t="shared" si="3"/>
        <v>100</v>
      </c>
    </row>
    <row r="80" spans="1:6" ht="14.25">
      <c r="A80" s="310" t="s">
        <v>225</v>
      </c>
      <c r="B80" s="311">
        <v>734</v>
      </c>
      <c r="C80" s="311">
        <v>827.21</v>
      </c>
      <c r="D80" s="311">
        <v>827.21</v>
      </c>
      <c r="E80" s="313">
        <f t="shared" si="2"/>
        <v>112.69891008174386</v>
      </c>
      <c r="F80" s="313">
        <f t="shared" si="3"/>
        <v>100</v>
      </c>
    </row>
    <row r="81" spans="1:6" ht="14.25">
      <c r="A81" s="310" t="s">
        <v>715</v>
      </c>
      <c r="B81" s="311">
        <v>278</v>
      </c>
      <c r="C81" s="311">
        <v>317.18</v>
      </c>
      <c r="D81" s="311">
        <v>317.18</v>
      </c>
      <c r="E81" s="313">
        <f t="shared" si="2"/>
        <v>114.09352517985612</v>
      </c>
      <c r="F81" s="313">
        <f t="shared" si="3"/>
        <v>100</v>
      </c>
    </row>
    <row r="82" spans="1:6" ht="14.25">
      <c r="A82" s="310" t="s">
        <v>716</v>
      </c>
      <c r="B82" s="311">
        <v>278</v>
      </c>
      <c r="C82" s="311">
        <v>317.18</v>
      </c>
      <c r="D82" s="311">
        <v>317.18</v>
      </c>
      <c r="E82" s="313">
        <f t="shared" si="2"/>
        <v>114.09352517985612</v>
      </c>
      <c r="F82" s="313">
        <f t="shared" si="3"/>
        <v>100</v>
      </c>
    </row>
    <row r="83" spans="1:6" ht="14.25">
      <c r="A83" s="310" t="s">
        <v>717</v>
      </c>
      <c r="B83" s="311">
        <v>456</v>
      </c>
      <c r="C83" s="311">
        <v>510.03</v>
      </c>
      <c r="D83" s="311">
        <v>510.03</v>
      </c>
      <c r="E83" s="313">
        <f t="shared" si="2"/>
        <v>111.84868421052632</v>
      </c>
      <c r="F83" s="313">
        <f t="shared" si="3"/>
        <v>100</v>
      </c>
    </row>
    <row r="84" spans="1:6" ht="14.25">
      <c r="A84" s="310" t="s">
        <v>718</v>
      </c>
      <c r="B84" s="311">
        <v>226</v>
      </c>
      <c r="C84" s="311">
        <v>259.51</v>
      </c>
      <c r="D84" s="311">
        <v>259.51</v>
      </c>
      <c r="E84" s="313">
        <f t="shared" si="2"/>
        <v>114.82743362831857</v>
      </c>
      <c r="F84" s="313">
        <f t="shared" si="3"/>
        <v>100</v>
      </c>
    </row>
    <row r="85" spans="1:6" ht="14.25">
      <c r="A85" s="310" t="s">
        <v>719</v>
      </c>
      <c r="B85" s="311">
        <v>230</v>
      </c>
      <c r="C85" s="311">
        <v>250.52</v>
      </c>
      <c r="D85" s="311">
        <v>250.52</v>
      </c>
      <c r="E85" s="313">
        <f t="shared" si="2"/>
        <v>108.92173913043479</v>
      </c>
      <c r="F85" s="313">
        <f t="shared" si="3"/>
        <v>100</v>
      </c>
    </row>
    <row r="86" spans="1:6" ht="14.25">
      <c r="A86" s="310" t="s">
        <v>226</v>
      </c>
      <c r="B86" s="311">
        <v>3335</v>
      </c>
      <c r="C86" s="311">
        <v>3628.41</v>
      </c>
      <c r="D86" s="311">
        <v>3628.41</v>
      </c>
      <c r="E86" s="313">
        <f t="shared" si="2"/>
        <v>108.79790104947527</v>
      </c>
      <c r="F86" s="313">
        <f t="shared" si="3"/>
        <v>100</v>
      </c>
    </row>
    <row r="87" spans="1:6" ht="14.25">
      <c r="A87" s="310" t="s">
        <v>720</v>
      </c>
      <c r="B87" s="311">
        <v>1925</v>
      </c>
      <c r="C87" s="311">
        <v>2000.37</v>
      </c>
      <c r="D87" s="311">
        <v>2000.37</v>
      </c>
      <c r="E87" s="313">
        <f t="shared" si="2"/>
        <v>103.91532467532467</v>
      </c>
      <c r="F87" s="313">
        <f t="shared" si="3"/>
        <v>100</v>
      </c>
    </row>
    <row r="88" spans="1:6" ht="14.25">
      <c r="A88" s="310" t="s">
        <v>721</v>
      </c>
      <c r="B88" s="311">
        <v>716</v>
      </c>
      <c r="C88" s="311">
        <v>807.49</v>
      </c>
      <c r="D88" s="311">
        <v>807.49</v>
      </c>
      <c r="E88" s="313">
        <f t="shared" si="2"/>
        <v>112.77793296089385</v>
      </c>
      <c r="F88" s="313">
        <f t="shared" si="3"/>
        <v>100</v>
      </c>
    </row>
    <row r="89" spans="1:6" ht="14.25">
      <c r="A89" s="310" t="s">
        <v>722</v>
      </c>
      <c r="B89" s="311">
        <v>646</v>
      </c>
      <c r="C89" s="311">
        <v>664.93</v>
      </c>
      <c r="D89" s="311">
        <v>664.93</v>
      </c>
      <c r="E89" s="313">
        <f t="shared" si="2"/>
        <v>102.93034055727553</v>
      </c>
      <c r="F89" s="313">
        <f t="shared" si="3"/>
        <v>100</v>
      </c>
    </row>
    <row r="90" spans="1:6" ht="14.25">
      <c r="A90" s="310" t="s">
        <v>723</v>
      </c>
      <c r="B90" s="311">
        <v>563</v>
      </c>
      <c r="C90" s="311">
        <v>527.95</v>
      </c>
      <c r="D90" s="311">
        <v>527.95</v>
      </c>
      <c r="E90" s="313">
        <f t="shared" si="2"/>
        <v>93.77442273534636</v>
      </c>
      <c r="F90" s="313">
        <f t="shared" si="3"/>
        <v>100</v>
      </c>
    </row>
    <row r="91" spans="1:6" ht="14.25">
      <c r="A91" s="310" t="s">
        <v>724</v>
      </c>
      <c r="B91" s="311"/>
      <c r="C91" s="311">
        <v>68.85</v>
      </c>
      <c r="D91" s="311">
        <v>68.85</v>
      </c>
      <c r="E91" s="313"/>
      <c r="F91" s="313">
        <f t="shared" si="3"/>
        <v>100</v>
      </c>
    </row>
    <row r="92" spans="1:6" ht="14.25">
      <c r="A92" s="310" t="s">
        <v>725</v>
      </c>
      <c r="B92" s="311"/>
      <c r="C92" s="311">
        <v>68.85</v>
      </c>
      <c r="D92" s="311">
        <v>68.85</v>
      </c>
      <c r="E92" s="313"/>
      <c r="F92" s="313">
        <f t="shared" si="3"/>
        <v>100</v>
      </c>
    </row>
    <row r="93" spans="1:6" ht="14.25">
      <c r="A93" s="310" t="s">
        <v>726</v>
      </c>
      <c r="B93" s="311">
        <v>499</v>
      </c>
      <c r="C93" s="311">
        <v>561.69</v>
      </c>
      <c r="D93" s="311">
        <v>561.69</v>
      </c>
      <c r="E93" s="313">
        <f t="shared" si="2"/>
        <v>112.56312625250501</v>
      </c>
      <c r="F93" s="313">
        <f t="shared" si="3"/>
        <v>100</v>
      </c>
    </row>
    <row r="94" spans="1:6" ht="14.25">
      <c r="A94" s="310" t="s">
        <v>727</v>
      </c>
      <c r="B94" s="311">
        <v>499</v>
      </c>
      <c r="C94" s="311">
        <v>561.69</v>
      </c>
      <c r="D94" s="311">
        <v>561.69</v>
      </c>
      <c r="E94" s="313">
        <f t="shared" si="2"/>
        <v>112.56312625250501</v>
      </c>
      <c r="F94" s="313">
        <f t="shared" si="3"/>
        <v>100</v>
      </c>
    </row>
    <row r="95" spans="1:6" ht="14.25">
      <c r="A95" s="310" t="s">
        <v>728</v>
      </c>
      <c r="B95" s="311">
        <v>911</v>
      </c>
      <c r="C95" s="311">
        <v>997.5</v>
      </c>
      <c r="D95" s="311">
        <v>997.5</v>
      </c>
      <c r="E95" s="313">
        <f t="shared" si="2"/>
        <v>109.49506037321623</v>
      </c>
      <c r="F95" s="313">
        <f t="shared" si="3"/>
        <v>100</v>
      </c>
    </row>
    <row r="96" spans="1:6" ht="14.25">
      <c r="A96" s="310" t="s">
        <v>729</v>
      </c>
      <c r="B96" s="311">
        <v>911</v>
      </c>
      <c r="C96" s="311">
        <v>997.5</v>
      </c>
      <c r="D96" s="311">
        <v>997.5</v>
      </c>
      <c r="E96" s="313">
        <f t="shared" si="2"/>
        <v>109.49506037321623</v>
      </c>
      <c r="F96" s="313">
        <f t="shared" si="3"/>
        <v>100</v>
      </c>
    </row>
    <row r="97" spans="1:6" ht="14.25">
      <c r="A97" s="310" t="s">
        <v>227</v>
      </c>
      <c r="B97" s="311">
        <f>B98+B103+B107+B109+B111+B113+B116+B118</f>
        <v>3608</v>
      </c>
      <c r="C97" s="311">
        <v>5256.29</v>
      </c>
      <c r="D97" s="311">
        <v>5256.29</v>
      </c>
      <c r="E97" s="313">
        <f t="shared" si="2"/>
        <v>145.68431263858093</v>
      </c>
      <c r="F97" s="313">
        <f t="shared" si="3"/>
        <v>100</v>
      </c>
    </row>
    <row r="98" spans="1:6" ht="14.25">
      <c r="A98" s="310" t="s">
        <v>730</v>
      </c>
      <c r="B98" s="311">
        <v>1844</v>
      </c>
      <c r="C98" s="311">
        <v>2088.86</v>
      </c>
      <c r="D98" s="311">
        <v>2088.86</v>
      </c>
      <c r="E98" s="313">
        <f t="shared" si="2"/>
        <v>113.27874186550977</v>
      </c>
      <c r="F98" s="313">
        <f t="shared" si="3"/>
        <v>100</v>
      </c>
    </row>
    <row r="99" spans="1:6" ht="14.25">
      <c r="A99" s="310" t="s">
        <v>731</v>
      </c>
      <c r="B99" s="311">
        <v>726</v>
      </c>
      <c r="C99" s="311">
        <v>882.06</v>
      </c>
      <c r="D99" s="311">
        <v>882.06</v>
      </c>
      <c r="E99" s="313">
        <f t="shared" si="2"/>
        <v>121.49586776859502</v>
      </c>
      <c r="F99" s="313">
        <f t="shared" si="3"/>
        <v>100</v>
      </c>
    </row>
    <row r="100" spans="1:6" ht="14.25">
      <c r="A100" s="310" t="s">
        <v>732</v>
      </c>
      <c r="B100" s="311">
        <v>126</v>
      </c>
      <c r="C100" s="311">
        <v>130.66</v>
      </c>
      <c r="D100" s="311">
        <v>130.66</v>
      </c>
      <c r="E100" s="313">
        <f t="shared" si="2"/>
        <v>103.6984126984127</v>
      </c>
      <c r="F100" s="313">
        <f t="shared" si="3"/>
        <v>100</v>
      </c>
    </row>
    <row r="101" spans="1:6" ht="14.25">
      <c r="A101" s="310" t="s">
        <v>733</v>
      </c>
      <c r="B101" s="311">
        <v>233</v>
      </c>
      <c r="C101" s="311">
        <v>266.49</v>
      </c>
      <c r="D101" s="311">
        <v>266.49</v>
      </c>
      <c r="E101" s="313">
        <f t="shared" si="2"/>
        <v>114.37339055793991</v>
      </c>
      <c r="F101" s="313">
        <f t="shared" si="3"/>
        <v>100</v>
      </c>
    </row>
    <row r="102" spans="1:6" ht="14.25">
      <c r="A102" s="310" t="s">
        <v>734</v>
      </c>
      <c r="B102" s="311">
        <v>759</v>
      </c>
      <c r="C102" s="311">
        <v>809.65</v>
      </c>
      <c r="D102" s="311">
        <v>809.65</v>
      </c>
      <c r="E102" s="313">
        <f t="shared" si="2"/>
        <v>106.67325428194994</v>
      </c>
      <c r="F102" s="313">
        <f t="shared" si="3"/>
        <v>100</v>
      </c>
    </row>
    <row r="103" spans="1:6" ht="14.25">
      <c r="A103" s="310" t="s">
        <v>735</v>
      </c>
      <c r="B103" s="311">
        <v>590</v>
      </c>
      <c r="C103" s="311">
        <v>652.61</v>
      </c>
      <c r="D103" s="311">
        <v>652.61</v>
      </c>
      <c r="E103" s="313">
        <f t="shared" si="2"/>
        <v>110.61186440677966</v>
      </c>
      <c r="F103" s="313">
        <f t="shared" si="3"/>
        <v>100</v>
      </c>
    </row>
    <row r="104" spans="1:6" ht="14.25">
      <c r="A104" s="310" t="s">
        <v>736</v>
      </c>
      <c r="B104" s="311">
        <v>590</v>
      </c>
      <c r="C104" s="311">
        <v>652.61</v>
      </c>
      <c r="D104" s="311">
        <v>652.61</v>
      </c>
      <c r="E104" s="313">
        <f t="shared" si="2"/>
        <v>110.61186440677966</v>
      </c>
      <c r="F104" s="313">
        <f t="shared" si="3"/>
        <v>100</v>
      </c>
    </row>
    <row r="105" spans="1:6" ht="14.25">
      <c r="A105" s="310" t="s">
        <v>737</v>
      </c>
      <c r="B105" s="311"/>
      <c r="C105" s="311">
        <v>1146.85</v>
      </c>
      <c r="D105" s="311">
        <v>1146.85</v>
      </c>
      <c r="E105" s="313"/>
      <c r="F105" s="313">
        <f t="shared" si="3"/>
        <v>100</v>
      </c>
    </row>
    <row r="106" spans="1:6" ht="14.25">
      <c r="A106" s="310" t="s">
        <v>738</v>
      </c>
      <c r="B106" s="311"/>
      <c r="C106" s="311">
        <v>1146.85</v>
      </c>
      <c r="D106" s="311">
        <v>1146.85</v>
      </c>
      <c r="E106" s="313"/>
      <c r="F106" s="313">
        <f t="shared" si="3"/>
        <v>100</v>
      </c>
    </row>
    <row r="107" spans="1:6" ht="14.25">
      <c r="A107" s="310" t="s">
        <v>739</v>
      </c>
      <c r="B107" s="311">
        <v>108</v>
      </c>
      <c r="C107" s="311">
        <v>116.02</v>
      </c>
      <c r="D107" s="311">
        <v>116.02</v>
      </c>
      <c r="E107" s="313">
        <f t="shared" si="2"/>
        <v>107.42592592592592</v>
      </c>
      <c r="F107" s="313">
        <f t="shared" si="3"/>
        <v>100</v>
      </c>
    </row>
    <row r="108" spans="1:6" ht="14.25">
      <c r="A108" s="310" t="s">
        <v>740</v>
      </c>
      <c r="B108" s="311">
        <v>108</v>
      </c>
      <c r="C108" s="311">
        <v>116.02</v>
      </c>
      <c r="D108" s="311">
        <v>116.02</v>
      </c>
      <c r="E108" s="313">
        <f t="shared" si="2"/>
        <v>107.42592592592592</v>
      </c>
      <c r="F108" s="313">
        <f t="shared" si="3"/>
        <v>100</v>
      </c>
    </row>
    <row r="109" spans="1:6" ht="14.25">
      <c r="A109" s="310" t="s">
        <v>741</v>
      </c>
      <c r="B109" s="311">
        <v>63</v>
      </c>
      <c r="C109" s="311">
        <v>65.71</v>
      </c>
      <c r="D109" s="311">
        <v>65.71</v>
      </c>
      <c r="E109" s="313">
        <f t="shared" si="2"/>
        <v>104.30158730158729</v>
      </c>
      <c r="F109" s="313">
        <f t="shared" si="3"/>
        <v>100</v>
      </c>
    </row>
    <row r="110" spans="1:6" ht="14.25">
      <c r="A110" s="310" t="s">
        <v>742</v>
      </c>
      <c r="B110" s="311">
        <v>63</v>
      </c>
      <c r="C110" s="311">
        <v>65.71</v>
      </c>
      <c r="D110" s="311">
        <v>65.71</v>
      </c>
      <c r="E110" s="313">
        <f t="shared" si="2"/>
        <v>104.30158730158729</v>
      </c>
      <c r="F110" s="313">
        <f t="shared" si="3"/>
        <v>100</v>
      </c>
    </row>
    <row r="111" spans="1:6" ht="14.25">
      <c r="A111" s="310" t="s">
        <v>743</v>
      </c>
      <c r="B111" s="311">
        <v>146</v>
      </c>
      <c r="C111" s="311">
        <v>198.01</v>
      </c>
      <c r="D111" s="311">
        <v>198.01</v>
      </c>
      <c r="E111" s="313">
        <f t="shared" si="2"/>
        <v>135.62328767123287</v>
      </c>
      <c r="F111" s="313">
        <f t="shared" si="3"/>
        <v>100</v>
      </c>
    </row>
    <row r="112" spans="1:6" ht="14.25">
      <c r="A112" s="310" t="s">
        <v>744</v>
      </c>
      <c r="B112" s="311">
        <v>146</v>
      </c>
      <c r="C112" s="311">
        <v>198.01</v>
      </c>
      <c r="D112" s="311">
        <v>198.01</v>
      </c>
      <c r="E112" s="313">
        <f t="shared" si="2"/>
        <v>135.62328767123287</v>
      </c>
      <c r="F112" s="313">
        <f t="shared" si="3"/>
        <v>100</v>
      </c>
    </row>
    <row r="113" spans="1:6" ht="14.25">
      <c r="A113" s="310" t="s">
        <v>745</v>
      </c>
      <c r="B113" s="311">
        <v>386</v>
      </c>
      <c r="C113" s="311">
        <v>428.04</v>
      </c>
      <c r="D113" s="311">
        <v>428.04</v>
      </c>
      <c r="E113" s="313">
        <f t="shared" si="2"/>
        <v>110.89119170984456</v>
      </c>
      <c r="F113" s="313">
        <f t="shared" si="3"/>
        <v>100</v>
      </c>
    </row>
    <row r="114" spans="1:6" ht="14.25">
      <c r="A114" s="310" t="s">
        <v>746</v>
      </c>
      <c r="B114" s="311">
        <v>201</v>
      </c>
      <c r="C114" s="311">
        <v>233.06</v>
      </c>
      <c r="D114" s="311">
        <v>233.06</v>
      </c>
      <c r="E114" s="313">
        <f t="shared" si="2"/>
        <v>115.95024875621891</v>
      </c>
      <c r="F114" s="313">
        <f t="shared" si="3"/>
        <v>100</v>
      </c>
    </row>
    <row r="115" spans="1:6" ht="14.25">
      <c r="A115" s="310" t="s">
        <v>747</v>
      </c>
      <c r="B115" s="311">
        <v>185</v>
      </c>
      <c r="C115" s="311">
        <v>194.98</v>
      </c>
      <c r="D115" s="311">
        <v>194.98</v>
      </c>
      <c r="E115" s="313">
        <f t="shared" si="2"/>
        <v>105.3945945945946</v>
      </c>
      <c r="F115" s="313">
        <f t="shared" si="3"/>
        <v>100</v>
      </c>
    </row>
    <row r="116" spans="1:6" ht="14.25">
      <c r="A116" s="310" t="s">
        <v>748</v>
      </c>
      <c r="B116" s="311">
        <v>101</v>
      </c>
      <c r="C116" s="311">
        <v>142.6</v>
      </c>
      <c r="D116" s="311">
        <v>142.6</v>
      </c>
      <c r="E116" s="313">
        <f t="shared" si="2"/>
        <v>141.18811881188117</v>
      </c>
      <c r="F116" s="313">
        <f t="shared" si="3"/>
        <v>100</v>
      </c>
    </row>
    <row r="117" spans="1:6" ht="14.25">
      <c r="A117" s="310" t="s">
        <v>749</v>
      </c>
      <c r="B117" s="311">
        <v>101</v>
      </c>
      <c r="C117" s="311">
        <v>142.6</v>
      </c>
      <c r="D117" s="311">
        <v>142.6</v>
      </c>
      <c r="E117" s="313">
        <f t="shared" si="2"/>
        <v>141.18811881188117</v>
      </c>
      <c r="F117" s="313">
        <f t="shared" si="3"/>
        <v>100</v>
      </c>
    </row>
    <row r="118" spans="1:6" ht="14.25">
      <c r="A118" s="310" t="s">
        <v>750</v>
      </c>
      <c r="B118" s="311">
        <v>370</v>
      </c>
      <c r="C118" s="311">
        <v>417.59</v>
      </c>
      <c r="D118" s="311">
        <v>417.59</v>
      </c>
      <c r="E118" s="313">
        <f t="shared" si="2"/>
        <v>112.86216216216216</v>
      </c>
      <c r="F118" s="313">
        <f t="shared" si="3"/>
        <v>100</v>
      </c>
    </row>
    <row r="119" spans="1:6" ht="14.25">
      <c r="A119" s="310" t="s">
        <v>751</v>
      </c>
      <c r="B119" s="311">
        <v>247</v>
      </c>
      <c r="C119" s="311">
        <v>286.72</v>
      </c>
      <c r="D119" s="311">
        <v>286.72</v>
      </c>
      <c r="E119" s="313">
        <f t="shared" si="2"/>
        <v>116.08097165991904</v>
      </c>
      <c r="F119" s="313">
        <f t="shared" si="3"/>
        <v>100</v>
      </c>
    </row>
    <row r="120" spans="1:6" ht="14.25">
      <c r="A120" s="310" t="s">
        <v>752</v>
      </c>
      <c r="B120" s="311">
        <v>123</v>
      </c>
      <c r="C120" s="311">
        <v>130.87</v>
      </c>
      <c r="D120" s="311">
        <v>130.87</v>
      </c>
      <c r="E120" s="313">
        <f t="shared" si="2"/>
        <v>106.39837398373983</v>
      </c>
      <c r="F120" s="313">
        <f t="shared" si="3"/>
        <v>100</v>
      </c>
    </row>
    <row r="121" spans="1:6" ht="14.25">
      <c r="A121" s="310" t="s">
        <v>228</v>
      </c>
      <c r="B121" s="311">
        <v>31791</v>
      </c>
      <c r="C121" s="311">
        <v>35290.72</v>
      </c>
      <c r="D121" s="311">
        <v>35290.72</v>
      </c>
      <c r="E121" s="313">
        <f t="shared" si="2"/>
        <v>111.00852442515176</v>
      </c>
      <c r="F121" s="313">
        <f t="shared" si="3"/>
        <v>100</v>
      </c>
    </row>
    <row r="122" spans="1:6" ht="14.25">
      <c r="A122" s="310" t="s">
        <v>753</v>
      </c>
      <c r="B122" s="311">
        <v>798</v>
      </c>
      <c r="C122" s="311">
        <v>1244.97</v>
      </c>
      <c r="D122" s="311">
        <v>1244.97</v>
      </c>
      <c r="E122" s="313">
        <f t="shared" si="2"/>
        <v>156.01127819548873</v>
      </c>
      <c r="F122" s="313">
        <f t="shared" si="3"/>
        <v>100</v>
      </c>
    </row>
    <row r="123" spans="1:6" ht="14.25">
      <c r="A123" s="310" t="s">
        <v>754</v>
      </c>
      <c r="B123" s="311">
        <v>798</v>
      </c>
      <c r="C123" s="311">
        <v>954.09</v>
      </c>
      <c r="D123" s="311">
        <v>954.09</v>
      </c>
      <c r="E123" s="313">
        <f t="shared" si="2"/>
        <v>119.56015037593986</v>
      </c>
      <c r="F123" s="313">
        <f t="shared" si="3"/>
        <v>100</v>
      </c>
    </row>
    <row r="124" spans="1:6" ht="14.25">
      <c r="A124" s="310" t="s">
        <v>755</v>
      </c>
      <c r="B124" s="311"/>
      <c r="C124" s="311">
        <v>290.88</v>
      </c>
      <c r="D124" s="311">
        <v>290.88</v>
      </c>
      <c r="E124" s="313"/>
      <c r="F124" s="313">
        <f t="shared" si="3"/>
        <v>100</v>
      </c>
    </row>
    <row r="125" spans="1:6" ht="14.25">
      <c r="A125" s="310" t="s">
        <v>756</v>
      </c>
      <c r="B125" s="311">
        <v>726</v>
      </c>
      <c r="C125" s="311">
        <v>783.41</v>
      </c>
      <c r="D125" s="311">
        <v>783.41</v>
      </c>
      <c r="E125" s="313">
        <f t="shared" si="2"/>
        <v>107.90771349862258</v>
      </c>
      <c r="F125" s="313">
        <f t="shared" si="3"/>
        <v>100</v>
      </c>
    </row>
    <row r="126" spans="1:6" ht="14.25">
      <c r="A126" s="310" t="s">
        <v>757</v>
      </c>
      <c r="B126" s="311">
        <v>493</v>
      </c>
      <c r="C126" s="311">
        <v>533.71</v>
      </c>
      <c r="D126" s="311">
        <v>533.71</v>
      </c>
      <c r="E126" s="313">
        <f t="shared" si="2"/>
        <v>108.25760649087222</v>
      </c>
      <c r="F126" s="313">
        <f t="shared" si="3"/>
        <v>100</v>
      </c>
    </row>
    <row r="127" spans="1:6" ht="14.25">
      <c r="A127" s="310" t="s">
        <v>758</v>
      </c>
      <c r="B127" s="311">
        <v>233</v>
      </c>
      <c r="C127" s="311">
        <v>249.7</v>
      </c>
      <c r="D127" s="311">
        <v>249.7</v>
      </c>
      <c r="E127" s="313">
        <f t="shared" si="2"/>
        <v>107.16738197424893</v>
      </c>
      <c r="F127" s="313">
        <f t="shared" si="3"/>
        <v>100</v>
      </c>
    </row>
    <row r="128" spans="1:6" ht="14.25">
      <c r="A128" s="310" t="s">
        <v>759</v>
      </c>
      <c r="B128" s="311">
        <v>13255</v>
      </c>
      <c r="C128" s="311">
        <v>14894.6</v>
      </c>
      <c r="D128" s="311">
        <v>14894.6</v>
      </c>
      <c r="E128" s="313">
        <f t="shared" si="2"/>
        <v>112.36967182195399</v>
      </c>
      <c r="F128" s="313">
        <f t="shared" si="3"/>
        <v>100</v>
      </c>
    </row>
    <row r="129" spans="1:6" ht="14.25">
      <c r="A129" s="310" t="s">
        <v>760</v>
      </c>
      <c r="B129" s="311">
        <v>4615</v>
      </c>
      <c r="C129" s="311">
        <v>5900.93</v>
      </c>
      <c r="D129" s="311">
        <v>5900.93</v>
      </c>
      <c r="E129" s="313">
        <f t="shared" si="2"/>
        <v>127.8641386782232</v>
      </c>
      <c r="F129" s="313">
        <f t="shared" si="3"/>
        <v>100</v>
      </c>
    </row>
    <row r="130" spans="1:6" ht="14.25">
      <c r="A130" s="310" t="s">
        <v>761</v>
      </c>
      <c r="B130" s="311">
        <v>8640</v>
      </c>
      <c r="C130" s="311">
        <v>8993.67</v>
      </c>
      <c r="D130" s="311">
        <v>8993.67</v>
      </c>
      <c r="E130" s="313">
        <f t="shared" si="2"/>
        <v>104.09340277777778</v>
      </c>
      <c r="F130" s="313">
        <f t="shared" si="3"/>
        <v>100</v>
      </c>
    </row>
    <row r="131" spans="1:6" ht="14.25">
      <c r="A131" s="310" t="s">
        <v>762</v>
      </c>
      <c r="B131" s="311">
        <v>3805</v>
      </c>
      <c r="C131" s="311">
        <v>4296.8</v>
      </c>
      <c r="D131" s="311">
        <v>4296.8</v>
      </c>
      <c r="E131" s="313">
        <f t="shared" si="2"/>
        <v>112.92509855453352</v>
      </c>
      <c r="F131" s="313">
        <f t="shared" si="3"/>
        <v>100</v>
      </c>
    </row>
    <row r="132" spans="1:6" ht="14.25">
      <c r="A132" s="310" t="s">
        <v>763</v>
      </c>
      <c r="B132" s="311">
        <v>1706</v>
      </c>
      <c r="C132" s="311">
        <v>1908.47</v>
      </c>
      <c r="D132" s="311">
        <v>1908.47</v>
      </c>
      <c r="E132" s="313">
        <f t="shared" si="2"/>
        <v>111.8681125439625</v>
      </c>
      <c r="F132" s="313">
        <f t="shared" si="3"/>
        <v>100</v>
      </c>
    </row>
    <row r="133" spans="1:6" ht="14.25">
      <c r="A133" s="310" t="s">
        <v>764</v>
      </c>
      <c r="B133" s="311">
        <v>791</v>
      </c>
      <c r="C133" s="311">
        <v>942.2</v>
      </c>
      <c r="D133" s="311">
        <v>942.2</v>
      </c>
      <c r="E133" s="313">
        <f t="shared" si="2"/>
        <v>119.11504424778762</v>
      </c>
      <c r="F133" s="313">
        <f t="shared" si="3"/>
        <v>100</v>
      </c>
    </row>
    <row r="134" spans="1:6" ht="14.25">
      <c r="A134" s="310" t="s">
        <v>765</v>
      </c>
      <c r="B134" s="311">
        <v>1308</v>
      </c>
      <c r="C134" s="311">
        <v>1446.13</v>
      </c>
      <c r="D134" s="311">
        <v>1446.13</v>
      </c>
      <c r="E134" s="313">
        <f aca="true" t="shared" si="4" ref="E134:E197">D134/B134*100</f>
        <v>110.56039755351684</v>
      </c>
      <c r="F134" s="313">
        <f aca="true" t="shared" si="5" ref="F134:F197">D134/C134*100</f>
        <v>100</v>
      </c>
    </row>
    <row r="135" spans="1:6" ht="14.25">
      <c r="A135" s="310" t="s">
        <v>766</v>
      </c>
      <c r="B135" s="311">
        <v>67</v>
      </c>
      <c r="C135" s="311">
        <v>16.54</v>
      </c>
      <c r="D135" s="311">
        <v>16.54</v>
      </c>
      <c r="E135" s="313">
        <f t="shared" si="4"/>
        <v>24.686567164179106</v>
      </c>
      <c r="F135" s="313">
        <f t="shared" si="5"/>
        <v>100</v>
      </c>
    </row>
    <row r="136" spans="1:6" ht="14.25">
      <c r="A136" s="310" t="s">
        <v>767</v>
      </c>
      <c r="B136" s="311">
        <v>67</v>
      </c>
      <c r="C136" s="311">
        <v>16.54</v>
      </c>
      <c r="D136" s="311">
        <v>16.54</v>
      </c>
      <c r="E136" s="313">
        <f t="shared" si="4"/>
        <v>24.686567164179106</v>
      </c>
      <c r="F136" s="313">
        <f t="shared" si="5"/>
        <v>100</v>
      </c>
    </row>
    <row r="137" spans="1:6" ht="14.25">
      <c r="A137" s="310" t="s">
        <v>768</v>
      </c>
      <c r="B137" s="311">
        <v>12937</v>
      </c>
      <c r="C137" s="311">
        <v>13813.41</v>
      </c>
      <c r="D137" s="311">
        <v>13813.41</v>
      </c>
      <c r="E137" s="313">
        <f t="shared" si="4"/>
        <v>106.77444538919379</v>
      </c>
      <c r="F137" s="313">
        <f t="shared" si="5"/>
        <v>100</v>
      </c>
    </row>
    <row r="138" spans="1:6" ht="14.25">
      <c r="A138" s="310" t="s">
        <v>769</v>
      </c>
      <c r="B138" s="311">
        <v>3235</v>
      </c>
      <c r="C138" s="311">
        <v>3371.53</v>
      </c>
      <c r="D138" s="311">
        <v>3371.53</v>
      </c>
      <c r="E138" s="313">
        <f t="shared" si="4"/>
        <v>104.22040185471405</v>
      </c>
      <c r="F138" s="313">
        <f t="shared" si="5"/>
        <v>100</v>
      </c>
    </row>
    <row r="139" spans="1:6" ht="14.25">
      <c r="A139" s="310" t="s">
        <v>770</v>
      </c>
      <c r="B139" s="311">
        <v>7093</v>
      </c>
      <c r="C139" s="311">
        <v>7617.18</v>
      </c>
      <c r="D139" s="311">
        <v>7617.18</v>
      </c>
      <c r="E139" s="313">
        <f t="shared" si="4"/>
        <v>107.39010291837023</v>
      </c>
      <c r="F139" s="313">
        <f t="shared" si="5"/>
        <v>100</v>
      </c>
    </row>
    <row r="140" spans="1:6" ht="14.25">
      <c r="A140" s="310" t="s">
        <v>771</v>
      </c>
      <c r="B140" s="311">
        <v>2609</v>
      </c>
      <c r="C140" s="311">
        <v>2824.7</v>
      </c>
      <c r="D140" s="311">
        <v>2824.7</v>
      </c>
      <c r="E140" s="313">
        <f t="shared" si="4"/>
        <v>108.267535454197</v>
      </c>
      <c r="F140" s="313">
        <f t="shared" si="5"/>
        <v>100</v>
      </c>
    </row>
    <row r="141" spans="1:6" ht="14.25">
      <c r="A141" s="310" t="s">
        <v>772</v>
      </c>
      <c r="B141" s="311">
        <v>202</v>
      </c>
      <c r="C141" s="311">
        <v>240.99</v>
      </c>
      <c r="D141" s="311">
        <v>240.99</v>
      </c>
      <c r="E141" s="313">
        <f t="shared" si="4"/>
        <v>119.3019801980198</v>
      </c>
      <c r="F141" s="313">
        <f t="shared" si="5"/>
        <v>100</v>
      </c>
    </row>
    <row r="142" spans="1:6" ht="14.25">
      <c r="A142" s="310" t="s">
        <v>773</v>
      </c>
      <c r="B142" s="311">
        <v>134</v>
      </c>
      <c r="C142" s="311">
        <v>154.49</v>
      </c>
      <c r="D142" s="311">
        <v>154.49</v>
      </c>
      <c r="E142" s="313">
        <f t="shared" si="4"/>
        <v>115.2910447761194</v>
      </c>
      <c r="F142" s="313">
        <f t="shared" si="5"/>
        <v>100</v>
      </c>
    </row>
    <row r="143" spans="1:6" ht="14.25">
      <c r="A143" s="310" t="s">
        <v>774</v>
      </c>
      <c r="B143" s="311">
        <v>68</v>
      </c>
      <c r="C143" s="311">
        <v>86.5</v>
      </c>
      <c r="D143" s="311">
        <v>86.5</v>
      </c>
      <c r="E143" s="313">
        <f t="shared" si="4"/>
        <v>127.20588235294117</v>
      </c>
      <c r="F143" s="313">
        <f t="shared" si="5"/>
        <v>100</v>
      </c>
    </row>
    <row r="144" spans="1:6" ht="14.25">
      <c r="A144" s="310" t="s">
        <v>229</v>
      </c>
      <c r="B144" s="311">
        <v>1492</v>
      </c>
      <c r="C144" s="311">
        <v>1737.15</v>
      </c>
      <c r="D144" s="311">
        <v>1737.15</v>
      </c>
      <c r="E144" s="313">
        <f t="shared" si="4"/>
        <v>116.43096514745308</v>
      </c>
      <c r="F144" s="313">
        <f t="shared" si="5"/>
        <v>100</v>
      </c>
    </row>
    <row r="145" spans="1:6" ht="14.25">
      <c r="A145" s="310" t="s">
        <v>775</v>
      </c>
      <c r="B145" s="311">
        <v>766</v>
      </c>
      <c r="C145" s="311">
        <v>952.31</v>
      </c>
      <c r="D145" s="311">
        <v>952.31</v>
      </c>
      <c r="E145" s="313">
        <f t="shared" si="4"/>
        <v>124.322454308094</v>
      </c>
      <c r="F145" s="313">
        <f t="shared" si="5"/>
        <v>100</v>
      </c>
    </row>
    <row r="146" spans="1:6" ht="14.25">
      <c r="A146" s="310" t="s">
        <v>776</v>
      </c>
      <c r="B146" s="311">
        <v>766</v>
      </c>
      <c r="C146" s="311">
        <v>952.31</v>
      </c>
      <c r="D146" s="311">
        <v>952.31</v>
      </c>
      <c r="E146" s="313">
        <f t="shared" si="4"/>
        <v>124.322454308094</v>
      </c>
      <c r="F146" s="313">
        <f t="shared" si="5"/>
        <v>100</v>
      </c>
    </row>
    <row r="147" spans="1:6" ht="14.25">
      <c r="A147" s="310" t="s">
        <v>777</v>
      </c>
      <c r="B147" s="311">
        <v>726</v>
      </c>
      <c r="C147" s="311">
        <v>784.84</v>
      </c>
      <c r="D147" s="311">
        <v>784.84</v>
      </c>
      <c r="E147" s="313">
        <f t="shared" si="4"/>
        <v>108.1046831955923</v>
      </c>
      <c r="F147" s="313">
        <f t="shared" si="5"/>
        <v>100</v>
      </c>
    </row>
    <row r="148" spans="1:6" ht="14.25">
      <c r="A148" s="310" t="s">
        <v>778</v>
      </c>
      <c r="B148" s="311">
        <v>726</v>
      </c>
      <c r="C148" s="311">
        <v>784.84</v>
      </c>
      <c r="D148" s="311">
        <v>784.84</v>
      </c>
      <c r="E148" s="313">
        <f t="shared" si="4"/>
        <v>108.1046831955923</v>
      </c>
      <c r="F148" s="313">
        <f t="shared" si="5"/>
        <v>100</v>
      </c>
    </row>
    <row r="149" spans="1:6" ht="14.25">
      <c r="A149" s="310" t="s">
        <v>230</v>
      </c>
      <c r="B149" s="311">
        <v>9001</v>
      </c>
      <c r="C149" s="311">
        <v>9443.54</v>
      </c>
      <c r="D149" s="311">
        <v>9443.54</v>
      </c>
      <c r="E149" s="313">
        <f t="shared" si="4"/>
        <v>104.91656482613043</v>
      </c>
      <c r="F149" s="313">
        <f t="shared" si="5"/>
        <v>100</v>
      </c>
    </row>
    <row r="150" spans="1:6" ht="14.25">
      <c r="A150" s="310" t="s">
        <v>779</v>
      </c>
      <c r="B150" s="311">
        <v>6532</v>
      </c>
      <c r="C150" s="311">
        <v>6840.74</v>
      </c>
      <c r="D150" s="311">
        <v>6840.74</v>
      </c>
      <c r="E150" s="313">
        <f t="shared" si="4"/>
        <v>104.72657685241886</v>
      </c>
      <c r="F150" s="313">
        <f t="shared" si="5"/>
        <v>100</v>
      </c>
    </row>
    <row r="151" spans="1:6" ht="14.25">
      <c r="A151" s="310" t="s">
        <v>780</v>
      </c>
      <c r="B151" s="311">
        <v>1927</v>
      </c>
      <c r="C151" s="311">
        <v>2220.03</v>
      </c>
      <c r="D151" s="311">
        <v>2220.03</v>
      </c>
      <c r="E151" s="313">
        <f t="shared" si="4"/>
        <v>115.2065386611313</v>
      </c>
      <c r="F151" s="313">
        <f t="shared" si="5"/>
        <v>100</v>
      </c>
    </row>
    <row r="152" spans="1:6" ht="14.25">
      <c r="A152" s="310" t="s">
        <v>781</v>
      </c>
      <c r="B152" s="311">
        <v>748</v>
      </c>
      <c r="C152" s="311">
        <v>876.8</v>
      </c>
      <c r="D152" s="311">
        <v>876.8</v>
      </c>
      <c r="E152" s="313">
        <f t="shared" si="4"/>
        <v>117.2192513368984</v>
      </c>
      <c r="F152" s="313">
        <f t="shared" si="5"/>
        <v>100</v>
      </c>
    </row>
    <row r="153" spans="1:6" ht="14.25">
      <c r="A153" s="310" t="s">
        <v>782</v>
      </c>
      <c r="B153" s="311">
        <v>3857</v>
      </c>
      <c r="C153" s="311">
        <v>3743.91</v>
      </c>
      <c r="D153" s="311">
        <v>3743.91</v>
      </c>
      <c r="E153" s="313">
        <f t="shared" si="4"/>
        <v>97.06792844179414</v>
      </c>
      <c r="F153" s="313">
        <f t="shared" si="5"/>
        <v>100</v>
      </c>
    </row>
    <row r="154" spans="1:6" ht="14.25">
      <c r="A154" s="310" t="s">
        <v>783</v>
      </c>
      <c r="B154" s="311">
        <v>903</v>
      </c>
      <c r="C154" s="311">
        <v>986.47</v>
      </c>
      <c r="D154" s="311">
        <v>986.47</v>
      </c>
      <c r="E154" s="313">
        <f t="shared" si="4"/>
        <v>109.2436323366556</v>
      </c>
      <c r="F154" s="313">
        <f t="shared" si="5"/>
        <v>100</v>
      </c>
    </row>
    <row r="155" spans="1:6" ht="14.25">
      <c r="A155" s="310" t="s">
        <v>784</v>
      </c>
      <c r="B155" s="311">
        <v>903</v>
      </c>
      <c r="C155" s="311">
        <v>986.47</v>
      </c>
      <c r="D155" s="311">
        <v>986.47</v>
      </c>
      <c r="E155" s="313">
        <f t="shared" si="4"/>
        <v>109.2436323366556</v>
      </c>
      <c r="F155" s="313">
        <f t="shared" si="5"/>
        <v>100</v>
      </c>
    </row>
    <row r="156" spans="1:6" ht="14.25">
      <c r="A156" s="310" t="s">
        <v>785</v>
      </c>
      <c r="B156" s="311">
        <v>1566</v>
      </c>
      <c r="C156" s="311">
        <v>1616.33</v>
      </c>
      <c r="D156" s="311">
        <v>1616.33</v>
      </c>
      <c r="E156" s="313">
        <f t="shared" si="4"/>
        <v>103.21392081736909</v>
      </c>
      <c r="F156" s="313">
        <f t="shared" si="5"/>
        <v>100</v>
      </c>
    </row>
    <row r="157" spans="1:6" ht="14.25">
      <c r="A157" s="310" t="s">
        <v>786</v>
      </c>
      <c r="B157" s="311">
        <v>1566</v>
      </c>
      <c r="C157" s="311">
        <v>1616.33</v>
      </c>
      <c r="D157" s="311">
        <v>1616.33</v>
      </c>
      <c r="E157" s="313">
        <f t="shared" si="4"/>
        <v>103.21392081736909</v>
      </c>
      <c r="F157" s="313">
        <f t="shared" si="5"/>
        <v>100</v>
      </c>
    </row>
    <row r="158" spans="1:6" ht="14.25">
      <c r="A158" s="310" t="s">
        <v>231</v>
      </c>
      <c r="B158" s="311">
        <v>6688</v>
      </c>
      <c r="C158" s="311">
        <v>7367.89</v>
      </c>
      <c r="D158" s="311">
        <v>7367.89</v>
      </c>
      <c r="E158" s="313">
        <f t="shared" si="4"/>
        <v>110.16581937799043</v>
      </c>
      <c r="F158" s="313">
        <f t="shared" si="5"/>
        <v>100</v>
      </c>
    </row>
    <row r="159" spans="1:6" ht="14.25">
      <c r="A159" s="310" t="s">
        <v>787</v>
      </c>
      <c r="B159" s="311">
        <v>3358</v>
      </c>
      <c r="C159" s="311">
        <v>3779.93</v>
      </c>
      <c r="D159" s="311">
        <v>3779.93</v>
      </c>
      <c r="E159" s="313">
        <f t="shared" si="4"/>
        <v>112.56491959499701</v>
      </c>
      <c r="F159" s="313">
        <f t="shared" si="5"/>
        <v>100</v>
      </c>
    </row>
    <row r="160" spans="1:6" ht="14.25">
      <c r="A160" s="310" t="s">
        <v>788</v>
      </c>
      <c r="B160" s="311">
        <v>617</v>
      </c>
      <c r="C160" s="311">
        <v>807.64</v>
      </c>
      <c r="D160" s="311">
        <v>807.64</v>
      </c>
      <c r="E160" s="313">
        <f t="shared" si="4"/>
        <v>130.89789303079417</v>
      </c>
      <c r="F160" s="313">
        <f t="shared" si="5"/>
        <v>100</v>
      </c>
    </row>
    <row r="161" spans="1:6" ht="14.25">
      <c r="A161" s="310" t="s">
        <v>789</v>
      </c>
      <c r="B161" s="311">
        <v>2741</v>
      </c>
      <c r="C161" s="311">
        <v>2972.29</v>
      </c>
      <c r="D161" s="311">
        <v>2972.29</v>
      </c>
      <c r="E161" s="313">
        <f t="shared" si="4"/>
        <v>108.43816125501642</v>
      </c>
      <c r="F161" s="313">
        <f t="shared" si="5"/>
        <v>100</v>
      </c>
    </row>
    <row r="162" spans="1:6" ht="14.25">
      <c r="A162" s="310" t="s">
        <v>790</v>
      </c>
      <c r="B162" s="311">
        <f>B163+B164</f>
        <v>3330</v>
      </c>
      <c r="C162" s="311">
        <v>3587.96</v>
      </c>
      <c r="D162" s="311">
        <v>3587.96</v>
      </c>
      <c r="E162" s="313">
        <f t="shared" si="4"/>
        <v>107.74654654654654</v>
      </c>
      <c r="F162" s="313">
        <f t="shared" si="5"/>
        <v>100</v>
      </c>
    </row>
    <row r="163" spans="1:6" ht="14.25">
      <c r="A163" s="310" t="s">
        <v>791</v>
      </c>
      <c r="B163" s="311">
        <v>744</v>
      </c>
      <c r="C163" s="311">
        <v>871.88</v>
      </c>
      <c r="D163" s="311">
        <v>871.88</v>
      </c>
      <c r="E163" s="313">
        <f t="shared" si="4"/>
        <v>117.18817204301075</v>
      </c>
      <c r="F163" s="313">
        <f t="shared" si="5"/>
        <v>100</v>
      </c>
    </row>
    <row r="164" spans="1:6" ht="14.25">
      <c r="A164" s="310" t="s">
        <v>792</v>
      </c>
      <c r="B164" s="311">
        <v>2586</v>
      </c>
      <c r="C164" s="311">
        <v>2716.08</v>
      </c>
      <c r="D164" s="311">
        <v>2716.08</v>
      </c>
      <c r="E164" s="313">
        <f t="shared" si="4"/>
        <v>105.03016241299304</v>
      </c>
      <c r="F164" s="313">
        <f t="shared" si="5"/>
        <v>100</v>
      </c>
    </row>
    <row r="165" spans="1:6" ht="14.25">
      <c r="A165" s="310" t="s">
        <v>232</v>
      </c>
      <c r="B165" s="311">
        <v>729</v>
      </c>
      <c r="C165" s="311">
        <v>852.34</v>
      </c>
      <c r="D165" s="311">
        <v>852.34</v>
      </c>
      <c r="E165" s="313">
        <f t="shared" si="4"/>
        <v>116.91906721536351</v>
      </c>
      <c r="F165" s="313">
        <f t="shared" si="5"/>
        <v>100</v>
      </c>
    </row>
    <row r="166" spans="1:6" ht="14.25">
      <c r="A166" s="310" t="s">
        <v>793</v>
      </c>
      <c r="B166" s="311">
        <v>729</v>
      </c>
      <c r="C166" s="311">
        <v>852.34</v>
      </c>
      <c r="D166" s="311">
        <v>852.34</v>
      </c>
      <c r="E166" s="313">
        <f t="shared" si="4"/>
        <v>116.91906721536351</v>
      </c>
      <c r="F166" s="313">
        <f t="shared" si="5"/>
        <v>100</v>
      </c>
    </row>
    <row r="167" spans="1:6" ht="14.25">
      <c r="A167" s="310" t="s">
        <v>794</v>
      </c>
      <c r="B167" s="311">
        <v>570</v>
      </c>
      <c r="C167" s="311">
        <v>671.85</v>
      </c>
      <c r="D167" s="311">
        <v>671.85</v>
      </c>
      <c r="E167" s="313">
        <f t="shared" si="4"/>
        <v>117.86842105263158</v>
      </c>
      <c r="F167" s="313">
        <f t="shared" si="5"/>
        <v>100</v>
      </c>
    </row>
    <row r="168" spans="1:6" ht="14.25">
      <c r="A168" s="310" t="s">
        <v>795</v>
      </c>
      <c r="B168" s="311">
        <v>159</v>
      </c>
      <c r="C168" s="311">
        <v>180.49</v>
      </c>
      <c r="D168" s="311">
        <v>180.49</v>
      </c>
      <c r="E168" s="313">
        <f t="shared" si="4"/>
        <v>113.51572327044026</v>
      </c>
      <c r="F168" s="313">
        <f t="shared" si="5"/>
        <v>100</v>
      </c>
    </row>
    <row r="169" spans="1:6" ht="14.25">
      <c r="A169" s="310" t="s">
        <v>233</v>
      </c>
      <c r="B169" s="311">
        <v>919</v>
      </c>
      <c r="C169" s="311">
        <v>1137.79</v>
      </c>
      <c r="D169" s="311">
        <v>1137.79</v>
      </c>
      <c r="E169" s="313">
        <f t="shared" si="4"/>
        <v>123.80739934711642</v>
      </c>
      <c r="F169" s="313">
        <f t="shared" si="5"/>
        <v>100</v>
      </c>
    </row>
    <row r="170" spans="1:6" ht="14.25">
      <c r="A170" s="310" t="s">
        <v>796</v>
      </c>
      <c r="B170" s="311">
        <v>253</v>
      </c>
      <c r="C170" s="311">
        <v>308.84</v>
      </c>
      <c r="D170" s="311">
        <v>308.84</v>
      </c>
      <c r="E170" s="313">
        <f t="shared" si="4"/>
        <v>122.07114624505928</v>
      </c>
      <c r="F170" s="313">
        <f t="shared" si="5"/>
        <v>100</v>
      </c>
    </row>
    <row r="171" spans="1:6" ht="14.25">
      <c r="A171" s="310" t="s">
        <v>797</v>
      </c>
      <c r="B171" s="311">
        <v>253</v>
      </c>
      <c r="C171" s="311">
        <v>308.84</v>
      </c>
      <c r="D171" s="311">
        <v>308.84</v>
      </c>
      <c r="E171" s="313">
        <f t="shared" si="4"/>
        <v>122.07114624505928</v>
      </c>
      <c r="F171" s="313">
        <f t="shared" si="5"/>
        <v>100</v>
      </c>
    </row>
    <row r="172" spans="1:6" ht="14.25">
      <c r="A172" s="310" t="s">
        <v>798</v>
      </c>
      <c r="B172" s="311">
        <v>666</v>
      </c>
      <c r="C172" s="311">
        <v>828.95</v>
      </c>
      <c r="D172" s="311">
        <v>828.95</v>
      </c>
      <c r="E172" s="313">
        <f t="shared" si="4"/>
        <v>124.46696696696698</v>
      </c>
      <c r="F172" s="313">
        <f t="shared" si="5"/>
        <v>100</v>
      </c>
    </row>
    <row r="173" spans="1:6" ht="14.25">
      <c r="A173" s="310" t="s">
        <v>799</v>
      </c>
      <c r="B173" s="311">
        <v>592</v>
      </c>
      <c r="C173" s="311">
        <v>752.71</v>
      </c>
      <c r="D173" s="311">
        <v>752.71</v>
      </c>
      <c r="E173" s="313">
        <f t="shared" si="4"/>
        <v>127.14695945945947</v>
      </c>
      <c r="F173" s="313">
        <f t="shared" si="5"/>
        <v>100</v>
      </c>
    </row>
    <row r="174" spans="1:6" ht="14.25">
      <c r="A174" s="310" t="s">
        <v>800</v>
      </c>
      <c r="B174" s="311">
        <v>74</v>
      </c>
      <c r="C174" s="311">
        <v>76.24</v>
      </c>
      <c r="D174" s="311">
        <v>76.24</v>
      </c>
      <c r="E174" s="313">
        <f t="shared" si="4"/>
        <v>103.02702702702702</v>
      </c>
      <c r="F174" s="313">
        <f t="shared" si="5"/>
        <v>100</v>
      </c>
    </row>
    <row r="175" spans="1:6" ht="14.25">
      <c r="A175" s="310" t="s">
        <v>234</v>
      </c>
      <c r="B175" s="311">
        <v>281</v>
      </c>
      <c r="C175" s="311">
        <v>339.64</v>
      </c>
      <c r="D175" s="311">
        <v>339.64</v>
      </c>
      <c r="E175" s="313">
        <f t="shared" si="4"/>
        <v>120.86832740213522</v>
      </c>
      <c r="F175" s="313">
        <f t="shared" si="5"/>
        <v>100</v>
      </c>
    </row>
    <row r="176" spans="1:6" ht="14.25">
      <c r="A176" s="310" t="s">
        <v>801</v>
      </c>
      <c r="B176" s="311">
        <v>281</v>
      </c>
      <c r="C176" s="311">
        <v>339.64</v>
      </c>
      <c r="D176" s="311">
        <v>339.64</v>
      </c>
      <c r="E176" s="313">
        <f t="shared" si="4"/>
        <v>120.86832740213522</v>
      </c>
      <c r="F176" s="313">
        <f t="shared" si="5"/>
        <v>100</v>
      </c>
    </row>
    <row r="177" spans="1:6" ht="14.25">
      <c r="A177" s="310" t="s">
        <v>802</v>
      </c>
      <c r="B177" s="311">
        <v>281</v>
      </c>
      <c r="C177" s="311">
        <v>339.64</v>
      </c>
      <c r="D177" s="311">
        <v>339.64</v>
      </c>
      <c r="E177" s="313">
        <f t="shared" si="4"/>
        <v>120.86832740213522</v>
      </c>
      <c r="F177" s="313">
        <f t="shared" si="5"/>
        <v>100</v>
      </c>
    </row>
    <row r="178" spans="1:6" ht="14.25">
      <c r="A178" s="310" t="s">
        <v>235</v>
      </c>
      <c r="B178" s="311">
        <v>2472</v>
      </c>
      <c r="C178" s="311">
        <v>2753.7</v>
      </c>
      <c r="D178" s="311">
        <v>2753.7</v>
      </c>
      <c r="E178" s="313">
        <f t="shared" si="4"/>
        <v>111.39563106796115</v>
      </c>
      <c r="F178" s="313">
        <f t="shared" si="5"/>
        <v>100</v>
      </c>
    </row>
    <row r="179" spans="1:6" ht="14.25">
      <c r="A179" s="310" t="s">
        <v>803</v>
      </c>
      <c r="B179" s="311">
        <f>B180+B181</f>
        <v>2361</v>
      </c>
      <c r="C179" s="311">
        <v>2620.67</v>
      </c>
      <c r="D179" s="311">
        <v>2620.67</v>
      </c>
      <c r="E179" s="313">
        <f t="shared" si="4"/>
        <v>110.99830580262602</v>
      </c>
      <c r="F179" s="313">
        <f t="shared" si="5"/>
        <v>100</v>
      </c>
    </row>
    <row r="180" spans="1:6" ht="14.25">
      <c r="A180" s="310" t="s">
        <v>804</v>
      </c>
      <c r="B180" s="311">
        <v>940</v>
      </c>
      <c r="C180" s="311">
        <v>1124.5</v>
      </c>
      <c r="D180" s="311">
        <v>1124.5</v>
      </c>
      <c r="E180" s="313">
        <f t="shared" si="4"/>
        <v>119.62765957446808</v>
      </c>
      <c r="F180" s="313">
        <f t="shared" si="5"/>
        <v>100</v>
      </c>
    </row>
    <row r="181" spans="1:6" ht="14.25">
      <c r="A181" s="310" t="s">
        <v>805</v>
      </c>
      <c r="B181" s="311">
        <v>1421</v>
      </c>
      <c r="C181" s="311">
        <v>1496.17</v>
      </c>
      <c r="D181" s="311">
        <v>1496.17</v>
      </c>
      <c r="E181" s="313">
        <f t="shared" si="4"/>
        <v>105.28993666432092</v>
      </c>
      <c r="F181" s="313">
        <f t="shared" si="5"/>
        <v>100</v>
      </c>
    </row>
    <row r="182" spans="1:6" ht="14.25">
      <c r="A182" s="310" t="s">
        <v>806</v>
      </c>
      <c r="B182" s="311">
        <v>111</v>
      </c>
      <c r="C182" s="311">
        <v>133.03</v>
      </c>
      <c r="D182" s="311">
        <v>133.03</v>
      </c>
      <c r="E182" s="313">
        <f t="shared" si="4"/>
        <v>119.84684684684686</v>
      </c>
      <c r="F182" s="313">
        <f t="shared" si="5"/>
        <v>100</v>
      </c>
    </row>
    <row r="183" spans="1:6" ht="14.25">
      <c r="A183" s="310" t="s">
        <v>807</v>
      </c>
      <c r="B183" s="311">
        <v>111</v>
      </c>
      <c r="C183" s="311">
        <v>133.03</v>
      </c>
      <c r="D183" s="311">
        <v>133.03</v>
      </c>
      <c r="E183" s="313">
        <f t="shared" si="4"/>
        <v>119.84684684684686</v>
      </c>
      <c r="F183" s="313">
        <f t="shared" si="5"/>
        <v>100</v>
      </c>
    </row>
    <row r="184" spans="1:6" ht="14.25">
      <c r="A184" s="310" t="s">
        <v>236</v>
      </c>
      <c r="B184" s="311">
        <v>1105</v>
      </c>
      <c r="C184" s="311">
        <v>5763.19</v>
      </c>
      <c r="D184" s="311">
        <v>5763.19</v>
      </c>
      <c r="E184" s="313">
        <f t="shared" si="4"/>
        <v>521.5556561085973</v>
      </c>
      <c r="F184" s="313">
        <f t="shared" si="5"/>
        <v>100</v>
      </c>
    </row>
    <row r="185" spans="1:6" ht="14.25">
      <c r="A185" s="310" t="s">
        <v>808</v>
      </c>
      <c r="B185" s="311">
        <v>1105</v>
      </c>
      <c r="C185" s="311">
        <v>1308.43</v>
      </c>
      <c r="D185" s="311">
        <v>1308.43</v>
      </c>
      <c r="E185" s="313">
        <f t="shared" si="4"/>
        <v>118.40995475113122</v>
      </c>
      <c r="F185" s="313">
        <f t="shared" si="5"/>
        <v>100</v>
      </c>
    </row>
    <row r="186" spans="1:6" ht="14.25">
      <c r="A186" s="310" t="s">
        <v>809</v>
      </c>
      <c r="B186" s="311">
        <v>1105</v>
      </c>
      <c r="C186" s="311">
        <v>1308.43</v>
      </c>
      <c r="D186" s="311">
        <v>1308.43</v>
      </c>
      <c r="E186" s="313">
        <f t="shared" si="4"/>
        <v>118.40995475113122</v>
      </c>
      <c r="F186" s="313">
        <f t="shared" si="5"/>
        <v>100</v>
      </c>
    </row>
    <row r="187" spans="1:6" ht="14.25">
      <c r="A187" s="310" t="s">
        <v>810</v>
      </c>
      <c r="B187" s="311"/>
      <c r="C187" s="311">
        <v>4454.76</v>
      </c>
      <c r="D187" s="311">
        <v>4454.76</v>
      </c>
      <c r="E187" s="313"/>
      <c r="F187" s="313">
        <f t="shared" si="5"/>
        <v>100</v>
      </c>
    </row>
    <row r="188" spans="1:6" ht="14.25">
      <c r="A188" s="310" t="s">
        <v>811</v>
      </c>
      <c r="B188" s="311"/>
      <c r="C188" s="311">
        <v>4454.76</v>
      </c>
      <c r="D188" s="311">
        <v>4454.76</v>
      </c>
      <c r="E188" s="313"/>
      <c r="F188" s="313">
        <f t="shared" si="5"/>
        <v>100</v>
      </c>
    </row>
    <row r="189" spans="1:6" ht="14.25">
      <c r="A189" s="310" t="s">
        <v>237</v>
      </c>
      <c r="B189" s="311">
        <v>44146</v>
      </c>
      <c r="C189" s="311">
        <f>C190</f>
        <v>21748.1</v>
      </c>
      <c r="D189" s="311"/>
      <c r="E189" s="313">
        <f t="shared" si="4"/>
        <v>0</v>
      </c>
      <c r="F189" s="313">
        <f t="shared" si="5"/>
        <v>0</v>
      </c>
    </row>
    <row r="190" spans="1:6" ht="14.25">
      <c r="A190" s="310" t="s">
        <v>812</v>
      </c>
      <c r="B190" s="311">
        <v>44146</v>
      </c>
      <c r="C190" s="311">
        <f>C191</f>
        <v>21748.1</v>
      </c>
      <c r="D190" s="311"/>
      <c r="E190" s="313">
        <f t="shared" si="4"/>
        <v>0</v>
      </c>
      <c r="F190" s="313">
        <f t="shared" si="5"/>
        <v>0</v>
      </c>
    </row>
    <row r="191" spans="1:6" ht="14.25">
      <c r="A191" s="310" t="s">
        <v>813</v>
      </c>
      <c r="B191" s="311">
        <v>44146</v>
      </c>
      <c r="C191" s="311">
        <f>18013.02+3735.08</f>
        <v>21748.1</v>
      </c>
      <c r="D191" s="311"/>
      <c r="E191" s="313">
        <f t="shared" si="4"/>
        <v>0</v>
      </c>
      <c r="F191" s="313">
        <f t="shared" si="5"/>
        <v>0</v>
      </c>
    </row>
    <row r="192" spans="1:6" ht="14.25">
      <c r="A192" s="306" t="s">
        <v>1069</v>
      </c>
      <c r="B192" s="311">
        <f>B193+B253+B271+B295+B305+B318+B386+B425+B443+B458+B491+B499+B510+B515+B520+B523+B531+B538+B544+B552+B555+B558</f>
        <v>287958.880488</v>
      </c>
      <c r="C192" s="311">
        <f>C193+C253+C271+C295+C305+C318+C386+C425+C443+C458+C491+C499+C510+C515+C520+C523+C531+C538+C544+C552+C555+C558</f>
        <v>459685.0099999999</v>
      </c>
      <c r="D192" s="311">
        <f>D193+D253+D271+D295+D305+D318+D386+D425+D443+D458+D491+D499+D510+D515+D520+D523+D531+D538+D544+D552+D555+D558</f>
        <v>430680.54</v>
      </c>
      <c r="E192" s="313">
        <f t="shared" si="4"/>
        <v>149.56320821574647</v>
      </c>
      <c r="F192" s="313">
        <f t="shared" si="5"/>
        <v>93.69035984010009</v>
      </c>
    </row>
    <row r="193" spans="1:6" ht="14.25">
      <c r="A193" s="310" t="s">
        <v>222</v>
      </c>
      <c r="B193" s="311">
        <v>24718</v>
      </c>
      <c r="C193" s="311">
        <v>38545.76</v>
      </c>
      <c r="D193" s="311">
        <v>38483.11</v>
      </c>
      <c r="E193" s="313">
        <f t="shared" si="4"/>
        <v>155.6886074925156</v>
      </c>
      <c r="F193" s="313">
        <f t="shared" si="5"/>
        <v>99.8374659106475</v>
      </c>
    </row>
    <row r="194" spans="1:6" ht="14.25">
      <c r="A194" s="310" t="s">
        <v>645</v>
      </c>
      <c r="B194" s="311">
        <v>602</v>
      </c>
      <c r="C194" s="311">
        <v>300.81</v>
      </c>
      <c r="D194" s="311">
        <v>300.81</v>
      </c>
      <c r="E194" s="313">
        <f t="shared" si="4"/>
        <v>49.96843853820598</v>
      </c>
      <c r="F194" s="313">
        <f t="shared" si="5"/>
        <v>100</v>
      </c>
    </row>
    <row r="195" spans="1:6" ht="14.25">
      <c r="A195" s="310" t="s">
        <v>814</v>
      </c>
      <c r="B195" s="311">
        <v>403</v>
      </c>
      <c r="C195" s="311">
        <v>200.51</v>
      </c>
      <c r="D195" s="311">
        <v>200.51</v>
      </c>
      <c r="E195" s="313">
        <f t="shared" si="4"/>
        <v>49.754342431761785</v>
      </c>
      <c r="F195" s="313">
        <f t="shared" si="5"/>
        <v>100</v>
      </c>
    </row>
    <row r="196" spans="1:6" ht="14.25">
      <c r="A196" s="310" t="s">
        <v>815</v>
      </c>
      <c r="B196" s="311">
        <v>150</v>
      </c>
      <c r="C196" s="311">
        <v>51.5</v>
      </c>
      <c r="D196" s="311">
        <v>51.5</v>
      </c>
      <c r="E196" s="313">
        <f t="shared" si="4"/>
        <v>34.333333333333336</v>
      </c>
      <c r="F196" s="313">
        <f t="shared" si="5"/>
        <v>100</v>
      </c>
    </row>
    <row r="197" spans="1:6" ht="14.25">
      <c r="A197" s="310" t="s">
        <v>816</v>
      </c>
      <c r="B197" s="311">
        <v>49</v>
      </c>
      <c r="C197" s="311">
        <v>48.8</v>
      </c>
      <c r="D197" s="311">
        <v>48.8</v>
      </c>
      <c r="E197" s="313">
        <f t="shared" si="4"/>
        <v>99.59183673469387</v>
      </c>
      <c r="F197" s="313">
        <f t="shared" si="5"/>
        <v>100</v>
      </c>
    </row>
    <row r="198" spans="1:6" ht="14.25">
      <c r="A198" s="310" t="s">
        <v>647</v>
      </c>
      <c r="B198" s="311">
        <v>114</v>
      </c>
      <c r="C198" s="311">
        <v>44.54</v>
      </c>
      <c r="D198" s="311">
        <v>44.54</v>
      </c>
      <c r="E198" s="313">
        <f aca="true" t="shared" si="6" ref="E198:E261">D198/B198*100</f>
        <v>39.070175438596486</v>
      </c>
      <c r="F198" s="313">
        <f aca="true" t="shared" si="7" ref="F198:F261">D198/C198*100</f>
        <v>100</v>
      </c>
    </row>
    <row r="199" spans="1:6" ht="14.25">
      <c r="A199" s="310" t="s">
        <v>817</v>
      </c>
      <c r="B199" s="311">
        <v>114</v>
      </c>
      <c r="C199" s="311">
        <v>44.54</v>
      </c>
      <c r="D199" s="311">
        <v>44.54</v>
      </c>
      <c r="E199" s="313">
        <f t="shared" si="6"/>
        <v>39.070175438596486</v>
      </c>
      <c r="F199" s="313">
        <f t="shared" si="7"/>
        <v>100</v>
      </c>
    </row>
    <row r="200" spans="1:6" ht="14.25">
      <c r="A200" s="310" t="s">
        <v>649</v>
      </c>
      <c r="B200" s="311">
        <v>9363</v>
      </c>
      <c r="C200" s="311">
        <v>16168.42</v>
      </c>
      <c r="D200" s="311">
        <v>16136.82</v>
      </c>
      <c r="E200" s="313">
        <f t="shared" si="6"/>
        <v>172.34668375520664</v>
      </c>
      <c r="F200" s="313">
        <f t="shared" si="7"/>
        <v>99.80455727894253</v>
      </c>
    </row>
    <row r="201" spans="1:6" ht="14.25">
      <c r="A201" s="310" t="s">
        <v>818</v>
      </c>
      <c r="B201" s="311">
        <v>9307</v>
      </c>
      <c r="C201" s="311">
        <v>15880.64</v>
      </c>
      <c r="D201" s="311">
        <v>15880.64</v>
      </c>
      <c r="E201" s="313">
        <f t="shared" si="6"/>
        <v>170.63113785322875</v>
      </c>
      <c r="F201" s="313">
        <f t="shared" si="7"/>
        <v>100</v>
      </c>
    </row>
    <row r="202" spans="1:6" ht="14.25">
      <c r="A202" s="310" t="s">
        <v>819</v>
      </c>
      <c r="B202" s="311">
        <v>56</v>
      </c>
      <c r="C202" s="311">
        <v>287.78</v>
      </c>
      <c r="D202" s="311">
        <v>256.18</v>
      </c>
      <c r="E202" s="313">
        <f t="shared" si="6"/>
        <v>457.4642857142857</v>
      </c>
      <c r="F202" s="313">
        <f t="shared" si="7"/>
        <v>89.0193898116617</v>
      </c>
    </row>
    <row r="203" spans="1:6" ht="14.25">
      <c r="A203" s="310" t="s">
        <v>652</v>
      </c>
      <c r="B203" s="311">
        <v>19</v>
      </c>
      <c r="C203" s="311">
        <v>101.77</v>
      </c>
      <c r="D203" s="311">
        <v>101.77</v>
      </c>
      <c r="E203" s="313">
        <f t="shared" si="6"/>
        <v>535.6315789473684</v>
      </c>
      <c r="F203" s="313">
        <f t="shared" si="7"/>
        <v>100</v>
      </c>
    </row>
    <row r="204" spans="1:6" ht="14.25">
      <c r="A204" s="310" t="s">
        <v>820</v>
      </c>
      <c r="B204" s="311">
        <v>19</v>
      </c>
      <c r="C204" s="311">
        <v>101.77</v>
      </c>
      <c r="D204" s="311">
        <v>101.77</v>
      </c>
      <c r="E204" s="313">
        <f t="shared" si="6"/>
        <v>535.6315789473684</v>
      </c>
      <c r="F204" s="313">
        <f t="shared" si="7"/>
        <v>100</v>
      </c>
    </row>
    <row r="205" spans="1:6" ht="14.25">
      <c r="A205" s="310" t="s">
        <v>655</v>
      </c>
      <c r="B205" s="311">
        <v>114</v>
      </c>
      <c r="C205" s="311">
        <v>78.24</v>
      </c>
      <c r="D205" s="311">
        <v>78.24</v>
      </c>
      <c r="E205" s="313">
        <f t="shared" si="6"/>
        <v>68.63157894736842</v>
      </c>
      <c r="F205" s="313">
        <f t="shared" si="7"/>
        <v>100</v>
      </c>
    </row>
    <row r="206" spans="1:6" ht="14.25">
      <c r="A206" s="310" t="s">
        <v>821</v>
      </c>
      <c r="B206" s="311">
        <v>39</v>
      </c>
      <c r="C206" s="311">
        <v>0</v>
      </c>
      <c r="D206" s="311">
        <v>0</v>
      </c>
      <c r="E206" s="313">
        <f t="shared" si="6"/>
        <v>0</v>
      </c>
      <c r="F206" s="313"/>
    </row>
    <row r="207" spans="1:6" ht="14.25">
      <c r="A207" s="310" t="s">
        <v>822</v>
      </c>
      <c r="B207" s="311">
        <v>4</v>
      </c>
      <c r="C207" s="311">
        <v>0</v>
      </c>
      <c r="D207" s="311">
        <v>0</v>
      </c>
      <c r="E207" s="313">
        <f t="shared" si="6"/>
        <v>0</v>
      </c>
      <c r="F207" s="313"/>
    </row>
    <row r="208" spans="1:6" ht="14.25">
      <c r="A208" s="310" t="s">
        <v>823</v>
      </c>
      <c r="B208" s="311">
        <v>71</v>
      </c>
      <c r="C208" s="311">
        <v>78.24</v>
      </c>
      <c r="D208" s="311">
        <v>78.24</v>
      </c>
      <c r="E208" s="313">
        <f t="shared" si="6"/>
        <v>110.19718309859155</v>
      </c>
      <c r="F208" s="313">
        <f t="shared" si="7"/>
        <v>100</v>
      </c>
    </row>
    <row r="209" spans="1:6" ht="14.25">
      <c r="A209" s="310" t="s">
        <v>657</v>
      </c>
      <c r="B209" s="311">
        <v>600</v>
      </c>
      <c r="C209" s="311">
        <v>545.36</v>
      </c>
      <c r="D209" s="311">
        <v>545.36</v>
      </c>
      <c r="E209" s="313">
        <f t="shared" si="6"/>
        <v>90.89333333333333</v>
      </c>
      <c r="F209" s="313">
        <f t="shared" si="7"/>
        <v>100</v>
      </c>
    </row>
    <row r="210" spans="1:6" ht="14.25">
      <c r="A210" s="310" t="s">
        <v>824</v>
      </c>
      <c r="B210" s="311">
        <v>356</v>
      </c>
      <c r="C210" s="311">
        <v>331.9</v>
      </c>
      <c r="D210" s="311">
        <v>331.9</v>
      </c>
      <c r="E210" s="313">
        <f t="shared" si="6"/>
        <v>93.23033707865169</v>
      </c>
      <c r="F210" s="313">
        <f t="shared" si="7"/>
        <v>100</v>
      </c>
    </row>
    <row r="211" spans="1:6" ht="14.25">
      <c r="A211" s="310" t="s">
        <v>825</v>
      </c>
      <c r="B211" s="311">
        <v>244</v>
      </c>
      <c r="C211" s="311">
        <v>213.46</v>
      </c>
      <c r="D211" s="311">
        <v>213.46</v>
      </c>
      <c r="E211" s="313">
        <f t="shared" si="6"/>
        <v>87.48360655737704</v>
      </c>
      <c r="F211" s="313">
        <f t="shared" si="7"/>
        <v>100</v>
      </c>
    </row>
    <row r="212" spans="1:6" ht="14.25">
      <c r="A212" s="310" t="s">
        <v>660</v>
      </c>
      <c r="B212" s="311">
        <v>769</v>
      </c>
      <c r="C212" s="311">
        <v>2794.63</v>
      </c>
      <c r="D212" s="311">
        <v>2794.63</v>
      </c>
      <c r="E212" s="313">
        <f t="shared" si="6"/>
        <v>363.4109232769831</v>
      </c>
      <c r="F212" s="313">
        <f t="shared" si="7"/>
        <v>100</v>
      </c>
    </row>
    <row r="213" spans="1:6" ht="14.25">
      <c r="A213" s="310" t="s">
        <v>826</v>
      </c>
      <c r="B213" s="311">
        <v>769</v>
      </c>
      <c r="C213" s="311">
        <v>2794.63</v>
      </c>
      <c r="D213" s="311">
        <v>2794.63</v>
      </c>
      <c r="E213" s="313">
        <f t="shared" si="6"/>
        <v>363.4109232769831</v>
      </c>
      <c r="F213" s="313">
        <f t="shared" si="7"/>
        <v>100</v>
      </c>
    </row>
    <row r="214" spans="1:6" ht="14.25">
      <c r="A214" s="310" t="s">
        <v>662</v>
      </c>
      <c r="B214" s="311">
        <v>100</v>
      </c>
      <c r="C214" s="311">
        <v>94.15</v>
      </c>
      <c r="D214" s="311">
        <v>94.15</v>
      </c>
      <c r="E214" s="313">
        <f t="shared" si="6"/>
        <v>94.15</v>
      </c>
      <c r="F214" s="313">
        <f t="shared" si="7"/>
        <v>100</v>
      </c>
    </row>
    <row r="215" spans="1:6" ht="14.25">
      <c r="A215" s="310" t="s">
        <v>827</v>
      </c>
      <c r="B215" s="311">
        <v>100</v>
      </c>
      <c r="C215" s="311">
        <v>94.15</v>
      </c>
      <c r="D215" s="311">
        <v>94.15</v>
      </c>
      <c r="E215" s="313">
        <f t="shared" si="6"/>
        <v>94.15</v>
      </c>
      <c r="F215" s="313">
        <f t="shared" si="7"/>
        <v>100</v>
      </c>
    </row>
    <row r="216" spans="1:6" ht="14.25">
      <c r="A216" s="310" t="s">
        <v>828</v>
      </c>
      <c r="B216" s="311">
        <v>360</v>
      </c>
      <c r="C216" s="311">
        <v>360</v>
      </c>
      <c r="D216" s="311">
        <v>360</v>
      </c>
      <c r="E216" s="313">
        <f t="shared" si="6"/>
        <v>100</v>
      </c>
      <c r="F216" s="313">
        <f t="shared" si="7"/>
        <v>100</v>
      </c>
    </row>
    <row r="217" spans="1:6" ht="14.25">
      <c r="A217" s="310" t="s">
        <v>829</v>
      </c>
      <c r="B217" s="311">
        <v>360</v>
      </c>
      <c r="C217" s="311">
        <v>360</v>
      </c>
      <c r="D217" s="311">
        <v>360</v>
      </c>
      <c r="E217" s="313">
        <f t="shared" si="6"/>
        <v>100</v>
      </c>
      <c r="F217" s="313">
        <f t="shared" si="7"/>
        <v>100</v>
      </c>
    </row>
    <row r="218" spans="1:6" ht="14.25">
      <c r="A218" s="310" t="s">
        <v>664</v>
      </c>
      <c r="B218" s="311">
        <v>800</v>
      </c>
      <c r="C218" s="311">
        <v>861.3</v>
      </c>
      <c r="D218" s="311">
        <v>861.3</v>
      </c>
      <c r="E218" s="313">
        <f t="shared" si="6"/>
        <v>107.6625</v>
      </c>
      <c r="F218" s="313">
        <f t="shared" si="7"/>
        <v>100</v>
      </c>
    </row>
    <row r="219" spans="1:6" ht="14.25">
      <c r="A219" s="310" t="s">
        <v>830</v>
      </c>
      <c r="B219" s="311">
        <v>800</v>
      </c>
      <c r="C219" s="311">
        <v>861.3</v>
      </c>
      <c r="D219" s="311">
        <v>861.3</v>
      </c>
      <c r="E219" s="313">
        <f t="shared" si="6"/>
        <v>107.6625</v>
      </c>
      <c r="F219" s="313">
        <f t="shared" si="7"/>
        <v>100</v>
      </c>
    </row>
    <row r="220" spans="1:6" ht="14.25">
      <c r="A220" s="310" t="s">
        <v>666</v>
      </c>
      <c r="B220" s="311">
        <v>70</v>
      </c>
      <c r="C220" s="311">
        <v>92.22</v>
      </c>
      <c r="D220" s="311">
        <v>92.22</v>
      </c>
      <c r="E220" s="313">
        <f t="shared" si="6"/>
        <v>131.74285714285713</v>
      </c>
      <c r="F220" s="313">
        <f t="shared" si="7"/>
        <v>100</v>
      </c>
    </row>
    <row r="221" spans="1:6" ht="14.25">
      <c r="A221" s="310" t="s">
        <v>831</v>
      </c>
      <c r="B221" s="311"/>
      <c r="C221" s="311">
        <v>3</v>
      </c>
      <c r="D221" s="311">
        <v>3</v>
      </c>
      <c r="E221" s="313"/>
      <c r="F221" s="313">
        <f t="shared" si="7"/>
        <v>100</v>
      </c>
    </row>
    <row r="222" spans="1:6" ht="14.25">
      <c r="A222" s="310" t="s">
        <v>832</v>
      </c>
      <c r="B222" s="311">
        <v>70</v>
      </c>
      <c r="C222" s="311">
        <v>55.22</v>
      </c>
      <c r="D222" s="311">
        <v>55.22</v>
      </c>
      <c r="E222" s="313">
        <f t="shared" si="6"/>
        <v>78.88571428571429</v>
      </c>
      <c r="F222" s="313">
        <f t="shared" si="7"/>
        <v>100</v>
      </c>
    </row>
    <row r="223" spans="1:6" ht="14.25">
      <c r="A223" s="310" t="s">
        <v>833</v>
      </c>
      <c r="B223" s="311"/>
      <c r="C223" s="311">
        <v>34</v>
      </c>
      <c r="D223" s="311">
        <v>34</v>
      </c>
      <c r="E223" s="313"/>
      <c r="F223" s="313">
        <f t="shared" si="7"/>
        <v>100</v>
      </c>
    </row>
    <row r="224" spans="1:6" ht="14.25">
      <c r="A224" s="310" t="s">
        <v>834</v>
      </c>
      <c r="B224" s="311"/>
      <c r="C224" s="311">
        <v>198</v>
      </c>
      <c r="D224" s="311">
        <v>198</v>
      </c>
      <c r="E224" s="313"/>
      <c r="F224" s="313">
        <f t="shared" si="7"/>
        <v>100</v>
      </c>
    </row>
    <row r="225" spans="1:6" ht="14.25">
      <c r="A225" s="310" t="s">
        <v>835</v>
      </c>
      <c r="B225" s="311"/>
      <c r="C225" s="311">
        <v>198</v>
      </c>
      <c r="D225" s="311">
        <v>198</v>
      </c>
      <c r="E225" s="313"/>
      <c r="F225" s="313">
        <f t="shared" si="7"/>
        <v>100</v>
      </c>
    </row>
    <row r="226" spans="1:6" ht="14.25">
      <c r="A226" s="310" t="s">
        <v>836</v>
      </c>
      <c r="B226" s="311"/>
      <c r="C226" s="311">
        <v>286.1</v>
      </c>
      <c r="D226" s="311">
        <v>286.1</v>
      </c>
      <c r="E226" s="313"/>
      <c r="F226" s="313">
        <f t="shared" si="7"/>
        <v>100</v>
      </c>
    </row>
    <row r="227" spans="1:6" ht="14.25">
      <c r="A227" s="310" t="s">
        <v>837</v>
      </c>
      <c r="B227" s="311"/>
      <c r="C227" s="311">
        <v>286.1</v>
      </c>
      <c r="D227" s="311">
        <v>286.1</v>
      </c>
      <c r="E227" s="313"/>
      <c r="F227" s="313">
        <f t="shared" si="7"/>
        <v>100</v>
      </c>
    </row>
    <row r="228" spans="1:6" ht="14.25">
      <c r="A228" s="310" t="s">
        <v>668</v>
      </c>
      <c r="B228" s="311">
        <v>40</v>
      </c>
      <c r="C228" s="311">
        <v>76.54</v>
      </c>
      <c r="D228" s="311">
        <v>45.49</v>
      </c>
      <c r="E228" s="313">
        <f t="shared" si="6"/>
        <v>113.72500000000001</v>
      </c>
      <c r="F228" s="313">
        <f t="shared" si="7"/>
        <v>59.43297622158349</v>
      </c>
    </row>
    <row r="229" spans="1:6" ht="14.25">
      <c r="A229" s="310" t="s">
        <v>838</v>
      </c>
      <c r="B229" s="311">
        <v>40</v>
      </c>
      <c r="C229" s="311">
        <v>76.54</v>
      </c>
      <c r="D229" s="311">
        <v>45.49</v>
      </c>
      <c r="E229" s="313">
        <f t="shared" si="6"/>
        <v>113.72500000000001</v>
      </c>
      <c r="F229" s="313">
        <f t="shared" si="7"/>
        <v>59.43297622158349</v>
      </c>
    </row>
    <row r="230" spans="1:6" ht="14.25">
      <c r="A230" s="310" t="s">
        <v>670</v>
      </c>
      <c r="B230" s="311">
        <v>15</v>
      </c>
      <c r="C230" s="311">
        <v>15</v>
      </c>
      <c r="D230" s="311">
        <v>15</v>
      </c>
      <c r="E230" s="313">
        <f t="shared" si="6"/>
        <v>100</v>
      </c>
      <c r="F230" s="313">
        <f t="shared" si="7"/>
        <v>100</v>
      </c>
    </row>
    <row r="231" spans="1:6" ht="14.25">
      <c r="A231" s="310" t="s">
        <v>839</v>
      </c>
      <c r="B231" s="311">
        <v>15</v>
      </c>
      <c r="C231" s="311">
        <v>15</v>
      </c>
      <c r="D231" s="311">
        <v>15</v>
      </c>
      <c r="E231" s="313">
        <f t="shared" si="6"/>
        <v>100</v>
      </c>
      <c r="F231" s="313">
        <f t="shared" si="7"/>
        <v>100</v>
      </c>
    </row>
    <row r="232" spans="1:6" ht="14.25">
      <c r="A232" s="310" t="s">
        <v>672</v>
      </c>
      <c r="B232" s="311">
        <v>209</v>
      </c>
      <c r="C232" s="311">
        <v>209.23</v>
      </c>
      <c r="D232" s="311">
        <v>209.23</v>
      </c>
      <c r="E232" s="313">
        <f t="shared" si="6"/>
        <v>100.11004784688996</v>
      </c>
      <c r="F232" s="313">
        <f t="shared" si="7"/>
        <v>100</v>
      </c>
    </row>
    <row r="233" spans="1:6" ht="14.25">
      <c r="A233" s="310" t="s">
        <v>840</v>
      </c>
      <c r="B233" s="311">
        <v>60</v>
      </c>
      <c r="C233" s="311">
        <v>60</v>
      </c>
      <c r="D233" s="311">
        <v>60</v>
      </c>
      <c r="E233" s="313">
        <f t="shared" si="6"/>
        <v>100</v>
      </c>
      <c r="F233" s="313">
        <f t="shared" si="7"/>
        <v>100</v>
      </c>
    </row>
    <row r="234" spans="1:6" ht="14.25">
      <c r="A234" s="310" t="s">
        <v>841</v>
      </c>
      <c r="B234" s="311">
        <v>149</v>
      </c>
      <c r="C234" s="311">
        <v>149.23</v>
      </c>
      <c r="D234" s="311">
        <v>149.23</v>
      </c>
      <c r="E234" s="313">
        <f t="shared" si="6"/>
        <v>100.15436241610738</v>
      </c>
      <c r="F234" s="313">
        <f t="shared" si="7"/>
        <v>100</v>
      </c>
    </row>
    <row r="235" spans="1:6" ht="14.25">
      <c r="A235" s="310" t="s">
        <v>675</v>
      </c>
      <c r="B235" s="311">
        <v>1678</v>
      </c>
      <c r="C235" s="311">
        <v>3991.76</v>
      </c>
      <c r="D235" s="311">
        <v>3991.76</v>
      </c>
      <c r="E235" s="313">
        <f t="shared" si="6"/>
        <v>237.88796185935638</v>
      </c>
      <c r="F235" s="313">
        <f t="shared" si="7"/>
        <v>100</v>
      </c>
    </row>
    <row r="236" spans="1:6" ht="14.25">
      <c r="A236" s="310" t="s">
        <v>842</v>
      </c>
      <c r="B236" s="311">
        <v>1678</v>
      </c>
      <c r="C236" s="311">
        <v>3991.76</v>
      </c>
      <c r="D236" s="311">
        <v>3991.76</v>
      </c>
      <c r="E236" s="313">
        <f t="shared" si="6"/>
        <v>237.88796185935638</v>
      </c>
      <c r="F236" s="313">
        <f t="shared" si="7"/>
        <v>100</v>
      </c>
    </row>
    <row r="237" spans="1:6" ht="14.25">
      <c r="A237" s="310" t="s">
        <v>678</v>
      </c>
      <c r="B237" s="311">
        <v>4739</v>
      </c>
      <c r="C237" s="311">
        <v>7055.64</v>
      </c>
      <c r="D237" s="311">
        <v>7055.64</v>
      </c>
      <c r="E237" s="313">
        <f t="shared" si="6"/>
        <v>148.88457480481114</v>
      </c>
      <c r="F237" s="313">
        <f t="shared" si="7"/>
        <v>100</v>
      </c>
    </row>
    <row r="238" spans="1:6" ht="14.25">
      <c r="A238" s="310" t="s">
        <v>843</v>
      </c>
      <c r="B238" s="311">
        <v>4739</v>
      </c>
      <c r="C238" s="311">
        <v>7055.64</v>
      </c>
      <c r="D238" s="311">
        <v>7055.64</v>
      </c>
      <c r="E238" s="313">
        <f t="shared" si="6"/>
        <v>148.88457480481114</v>
      </c>
      <c r="F238" s="313">
        <f t="shared" si="7"/>
        <v>100</v>
      </c>
    </row>
    <row r="239" spans="1:6" ht="14.25">
      <c r="A239" s="310" t="s">
        <v>680</v>
      </c>
      <c r="B239" s="311">
        <v>4271</v>
      </c>
      <c r="C239" s="311">
        <v>3206.43</v>
      </c>
      <c r="D239" s="311">
        <v>3206.43</v>
      </c>
      <c r="E239" s="313">
        <f t="shared" si="6"/>
        <v>75.07445563099976</v>
      </c>
      <c r="F239" s="313">
        <f t="shared" si="7"/>
        <v>100</v>
      </c>
    </row>
    <row r="240" spans="1:6" ht="14.25">
      <c r="A240" s="310" t="s">
        <v>844</v>
      </c>
      <c r="B240" s="311">
        <v>4271</v>
      </c>
      <c r="C240" s="311">
        <v>3206.43</v>
      </c>
      <c r="D240" s="311">
        <v>3206.43</v>
      </c>
      <c r="E240" s="313">
        <f t="shared" si="6"/>
        <v>75.07445563099976</v>
      </c>
      <c r="F240" s="313">
        <f t="shared" si="7"/>
        <v>100</v>
      </c>
    </row>
    <row r="241" spans="1:6" ht="14.25">
      <c r="A241" s="310" t="s">
        <v>845</v>
      </c>
      <c r="B241" s="311">
        <v>200</v>
      </c>
      <c r="C241" s="311">
        <v>200</v>
      </c>
      <c r="D241" s="311">
        <v>200</v>
      </c>
      <c r="E241" s="313">
        <f t="shared" si="6"/>
        <v>100</v>
      </c>
      <c r="F241" s="313">
        <f t="shared" si="7"/>
        <v>100</v>
      </c>
    </row>
    <row r="242" spans="1:6" ht="14.25">
      <c r="A242" s="310" t="s">
        <v>846</v>
      </c>
      <c r="B242" s="311">
        <v>200</v>
      </c>
      <c r="C242" s="311">
        <v>200</v>
      </c>
      <c r="D242" s="311">
        <v>200</v>
      </c>
      <c r="E242" s="313">
        <f t="shared" si="6"/>
        <v>100</v>
      </c>
      <c r="F242" s="313">
        <f t="shared" si="7"/>
        <v>100</v>
      </c>
    </row>
    <row r="243" spans="1:6" ht="14.25">
      <c r="A243" s="310" t="s">
        <v>682</v>
      </c>
      <c r="B243" s="311">
        <v>100</v>
      </c>
      <c r="C243" s="311">
        <v>109.62</v>
      </c>
      <c r="D243" s="311">
        <v>109.62</v>
      </c>
      <c r="E243" s="313">
        <f t="shared" si="6"/>
        <v>109.62</v>
      </c>
      <c r="F243" s="313">
        <f t="shared" si="7"/>
        <v>100</v>
      </c>
    </row>
    <row r="244" spans="1:6" ht="14.25">
      <c r="A244" s="310" t="s">
        <v>847</v>
      </c>
      <c r="B244" s="311">
        <v>100</v>
      </c>
      <c r="C244" s="311">
        <v>109.62</v>
      </c>
      <c r="D244" s="311">
        <v>109.62</v>
      </c>
      <c r="E244" s="313">
        <f t="shared" si="6"/>
        <v>109.62</v>
      </c>
      <c r="F244" s="313">
        <f t="shared" si="7"/>
        <v>100</v>
      </c>
    </row>
    <row r="245" spans="1:6" ht="14.25">
      <c r="A245" s="310" t="s">
        <v>685</v>
      </c>
      <c r="B245" s="311">
        <v>555</v>
      </c>
      <c r="C245" s="311">
        <v>1738</v>
      </c>
      <c r="D245" s="311">
        <v>1738</v>
      </c>
      <c r="E245" s="313">
        <f t="shared" si="6"/>
        <v>313.15315315315314</v>
      </c>
      <c r="F245" s="313">
        <f t="shared" si="7"/>
        <v>100</v>
      </c>
    </row>
    <row r="246" spans="1:6" ht="14.25">
      <c r="A246" s="310" t="s">
        <v>848</v>
      </c>
      <c r="B246" s="311"/>
      <c r="C246" s="311">
        <v>400.2</v>
      </c>
      <c r="D246" s="311">
        <v>400.2</v>
      </c>
      <c r="E246" s="313"/>
      <c r="F246" s="313">
        <f t="shared" si="7"/>
        <v>100</v>
      </c>
    </row>
    <row r="247" spans="1:6" ht="14.25">
      <c r="A247" s="310" t="s">
        <v>849</v>
      </c>
      <c r="B247" s="311"/>
      <c r="C247" s="311">
        <v>0</v>
      </c>
      <c r="D247" s="311">
        <v>0</v>
      </c>
      <c r="E247" s="313"/>
      <c r="F247" s="313"/>
    </row>
    <row r="248" spans="1:6" ht="14.25">
      <c r="A248" s="310" t="s">
        <v>850</v>
      </c>
      <c r="B248" s="311"/>
      <c r="C248" s="311">
        <v>459.4</v>
      </c>
      <c r="D248" s="311">
        <v>459.4</v>
      </c>
      <c r="E248" s="313"/>
      <c r="F248" s="313">
        <f t="shared" si="7"/>
        <v>100</v>
      </c>
    </row>
    <row r="249" spans="1:6" ht="14.25">
      <c r="A249" s="310" t="s">
        <v>851</v>
      </c>
      <c r="B249" s="311"/>
      <c r="C249" s="311">
        <v>24</v>
      </c>
      <c r="D249" s="311">
        <v>24</v>
      </c>
      <c r="E249" s="313"/>
      <c r="F249" s="313">
        <f t="shared" si="7"/>
        <v>100</v>
      </c>
    </row>
    <row r="250" spans="1:6" ht="14.25">
      <c r="A250" s="310" t="s">
        <v>852</v>
      </c>
      <c r="B250" s="311">
        <v>555</v>
      </c>
      <c r="C250" s="311">
        <v>854.4</v>
      </c>
      <c r="D250" s="311">
        <v>854.4</v>
      </c>
      <c r="E250" s="313">
        <f t="shared" si="6"/>
        <v>153.94594594594594</v>
      </c>
      <c r="F250" s="313">
        <f t="shared" si="7"/>
        <v>100</v>
      </c>
    </row>
    <row r="251" spans="1:6" ht="14.25">
      <c r="A251" s="310" t="s">
        <v>853</v>
      </c>
      <c r="B251" s="311"/>
      <c r="C251" s="311">
        <v>18</v>
      </c>
      <c r="D251" s="311">
        <v>18</v>
      </c>
      <c r="E251" s="313"/>
      <c r="F251" s="313">
        <f t="shared" si="7"/>
        <v>100</v>
      </c>
    </row>
    <row r="252" spans="1:6" ht="14.25">
      <c r="A252" s="310" t="s">
        <v>854</v>
      </c>
      <c r="B252" s="311"/>
      <c r="C252" s="311">
        <v>18</v>
      </c>
      <c r="D252" s="311">
        <v>18</v>
      </c>
      <c r="E252" s="313"/>
      <c r="F252" s="313">
        <f t="shared" si="7"/>
        <v>100</v>
      </c>
    </row>
    <row r="253" spans="1:6" ht="14.25">
      <c r="A253" s="310" t="s">
        <v>223</v>
      </c>
      <c r="B253" s="311">
        <v>7116</v>
      </c>
      <c r="C253" s="311">
        <v>9824.32</v>
      </c>
      <c r="D253" s="311">
        <v>9799.32</v>
      </c>
      <c r="E253" s="313">
        <f t="shared" si="6"/>
        <v>137.70826306913997</v>
      </c>
      <c r="F253" s="313">
        <f t="shared" si="7"/>
        <v>99.74552946158106</v>
      </c>
    </row>
    <row r="254" spans="1:6" ht="14.25">
      <c r="A254" s="310" t="s">
        <v>688</v>
      </c>
      <c r="B254" s="311">
        <v>6230</v>
      </c>
      <c r="C254" s="311">
        <v>8102.01</v>
      </c>
      <c r="D254" s="311">
        <v>8102.01</v>
      </c>
      <c r="E254" s="313">
        <f t="shared" si="6"/>
        <v>130.04831460674157</v>
      </c>
      <c r="F254" s="313">
        <f t="shared" si="7"/>
        <v>100</v>
      </c>
    </row>
    <row r="255" spans="1:6" ht="14.25">
      <c r="A255" s="310" t="s">
        <v>855</v>
      </c>
      <c r="B255" s="311">
        <v>6230</v>
      </c>
      <c r="C255" s="311">
        <v>7629.71</v>
      </c>
      <c r="D255" s="311">
        <v>7629.71</v>
      </c>
      <c r="E255" s="313">
        <f t="shared" si="6"/>
        <v>122.46725521669342</v>
      </c>
      <c r="F255" s="313">
        <f t="shared" si="7"/>
        <v>100</v>
      </c>
    </row>
    <row r="256" spans="1:6" ht="14.25">
      <c r="A256" s="310" t="s">
        <v>856</v>
      </c>
      <c r="B256" s="311"/>
      <c r="C256" s="311">
        <v>472.3</v>
      </c>
      <c r="D256" s="311">
        <v>472.3</v>
      </c>
      <c r="E256" s="313"/>
      <c r="F256" s="313">
        <f t="shared" si="7"/>
        <v>100</v>
      </c>
    </row>
    <row r="257" spans="1:6" ht="14.25">
      <c r="A257" s="310" t="s">
        <v>857</v>
      </c>
      <c r="B257" s="311"/>
      <c r="C257" s="311">
        <v>80</v>
      </c>
      <c r="D257" s="311">
        <v>80</v>
      </c>
      <c r="E257" s="313"/>
      <c r="F257" s="313">
        <f t="shared" si="7"/>
        <v>100</v>
      </c>
    </row>
    <row r="258" spans="1:6" ht="14.25">
      <c r="A258" s="310" t="s">
        <v>858</v>
      </c>
      <c r="B258" s="311"/>
      <c r="C258" s="311">
        <v>80</v>
      </c>
      <c r="D258" s="311">
        <v>80</v>
      </c>
      <c r="E258" s="313"/>
      <c r="F258" s="313">
        <f t="shared" si="7"/>
        <v>100</v>
      </c>
    </row>
    <row r="259" spans="1:6" ht="14.25">
      <c r="A259" s="310" t="s">
        <v>690</v>
      </c>
      <c r="B259" s="311">
        <v>70</v>
      </c>
      <c r="C259" s="311">
        <v>70</v>
      </c>
      <c r="D259" s="311">
        <v>70</v>
      </c>
      <c r="E259" s="313">
        <f t="shared" si="6"/>
        <v>100</v>
      </c>
      <c r="F259" s="313">
        <f t="shared" si="7"/>
        <v>100</v>
      </c>
    </row>
    <row r="260" spans="1:6" ht="14.25">
      <c r="A260" s="310" t="s">
        <v>859</v>
      </c>
      <c r="B260" s="311">
        <v>70</v>
      </c>
      <c r="C260" s="311">
        <v>70</v>
      </c>
      <c r="D260" s="311">
        <v>70</v>
      </c>
      <c r="E260" s="313">
        <f t="shared" si="6"/>
        <v>100</v>
      </c>
      <c r="F260" s="313">
        <f t="shared" si="7"/>
        <v>100</v>
      </c>
    </row>
    <row r="261" spans="1:6" ht="14.25">
      <c r="A261" s="310" t="s">
        <v>692</v>
      </c>
      <c r="B261" s="311">
        <v>544</v>
      </c>
      <c r="C261" s="311">
        <v>544</v>
      </c>
      <c r="D261" s="311">
        <v>544</v>
      </c>
      <c r="E261" s="313">
        <f t="shared" si="6"/>
        <v>100</v>
      </c>
      <c r="F261" s="313">
        <f t="shared" si="7"/>
        <v>100</v>
      </c>
    </row>
    <row r="262" spans="1:6" ht="14.25">
      <c r="A262" s="310" t="s">
        <v>860</v>
      </c>
      <c r="B262" s="311">
        <v>544</v>
      </c>
      <c r="C262" s="311">
        <v>544</v>
      </c>
      <c r="D262" s="311">
        <v>544</v>
      </c>
      <c r="E262" s="313">
        <f aca="true" t="shared" si="8" ref="E262:E325">D262/B262*100</f>
        <v>100</v>
      </c>
      <c r="F262" s="313">
        <f aca="true" t="shared" si="9" ref="F262:F325">D262/C262*100</f>
        <v>100</v>
      </c>
    </row>
    <row r="263" spans="1:6" ht="14.25">
      <c r="A263" s="310" t="s">
        <v>694</v>
      </c>
      <c r="B263" s="311">
        <v>272</v>
      </c>
      <c r="C263" s="311">
        <v>794.31</v>
      </c>
      <c r="D263" s="311">
        <v>794.31</v>
      </c>
      <c r="E263" s="313">
        <f t="shared" si="8"/>
        <v>292.0257352941176</v>
      </c>
      <c r="F263" s="313">
        <f t="shared" si="9"/>
        <v>100</v>
      </c>
    </row>
    <row r="264" spans="1:6" ht="14.25">
      <c r="A264" s="310" t="s">
        <v>861</v>
      </c>
      <c r="B264" s="311">
        <v>172</v>
      </c>
      <c r="C264" s="311">
        <v>348.64</v>
      </c>
      <c r="D264" s="311">
        <v>348.64</v>
      </c>
      <c r="E264" s="313">
        <f t="shared" si="8"/>
        <v>202.69767441860463</v>
      </c>
      <c r="F264" s="313">
        <f t="shared" si="9"/>
        <v>100</v>
      </c>
    </row>
    <row r="265" spans="1:6" ht="14.25">
      <c r="A265" s="310" t="s">
        <v>862</v>
      </c>
      <c r="B265" s="311">
        <v>5</v>
      </c>
      <c r="C265" s="311">
        <v>43.7</v>
      </c>
      <c r="D265" s="311">
        <v>43.7</v>
      </c>
      <c r="E265" s="313">
        <f t="shared" si="8"/>
        <v>874</v>
      </c>
      <c r="F265" s="313">
        <f t="shared" si="9"/>
        <v>100</v>
      </c>
    </row>
    <row r="266" spans="1:6" ht="14.25">
      <c r="A266" s="310" t="s">
        <v>863</v>
      </c>
      <c r="B266" s="311">
        <v>55</v>
      </c>
      <c r="C266" s="311">
        <v>220.35</v>
      </c>
      <c r="D266" s="311">
        <v>220.35</v>
      </c>
      <c r="E266" s="313">
        <f t="shared" si="8"/>
        <v>400.63636363636357</v>
      </c>
      <c r="F266" s="313">
        <f t="shared" si="9"/>
        <v>100</v>
      </c>
    </row>
    <row r="267" spans="1:6" ht="14.25">
      <c r="A267" s="310" t="s">
        <v>864</v>
      </c>
      <c r="B267" s="311">
        <v>40</v>
      </c>
      <c r="C267" s="311">
        <v>157.62</v>
      </c>
      <c r="D267" s="311">
        <v>157.62</v>
      </c>
      <c r="E267" s="313">
        <f t="shared" si="8"/>
        <v>394.05</v>
      </c>
      <c r="F267" s="313">
        <f t="shared" si="9"/>
        <v>100</v>
      </c>
    </row>
    <row r="268" spans="1:6" ht="14.25">
      <c r="A268" s="310" t="s">
        <v>865</v>
      </c>
      <c r="B268" s="311"/>
      <c r="C268" s="311">
        <v>24</v>
      </c>
      <c r="D268" s="311">
        <v>24</v>
      </c>
      <c r="E268" s="313"/>
      <c r="F268" s="313">
        <f t="shared" si="9"/>
        <v>100</v>
      </c>
    </row>
    <row r="269" spans="1:6" ht="14.25">
      <c r="A269" s="310" t="s">
        <v>866</v>
      </c>
      <c r="B269" s="311"/>
      <c r="C269" s="311">
        <v>234</v>
      </c>
      <c r="D269" s="311">
        <v>209</v>
      </c>
      <c r="E269" s="313"/>
      <c r="F269" s="313">
        <f t="shared" si="9"/>
        <v>89.31623931623932</v>
      </c>
    </row>
    <row r="270" spans="1:6" ht="14.25">
      <c r="A270" s="310" t="s">
        <v>867</v>
      </c>
      <c r="B270" s="311"/>
      <c r="C270" s="311">
        <v>234</v>
      </c>
      <c r="D270" s="311">
        <v>209</v>
      </c>
      <c r="E270" s="313"/>
      <c r="F270" s="313">
        <f t="shared" si="9"/>
        <v>89.31623931623932</v>
      </c>
    </row>
    <row r="271" spans="1:6" ht="14.25">
      <c r="A271" s="310" t="s">
        <v>224</v>
      </c>
      <c r="B271" s="311">
        <v>44452</v>
      </c>
      <c r="C271" s="311">
        <v>47518.23</v>
      </c>
      <c r="D271" s="311">
        <v>43420.66</v>
      </c>
      <c r="E271" s="313">
        <f t="shared" si="8"/>
        <v>97.67987942049852</v>
      </c>
      <c r="F271" s="313">
        <f t="shared" si="9"/>
        <v>91.37684631771849</v>
      </c>
    </row>
    <row r="272" spans="1:6" ht="14.25">
      <c r="A272" s="310" t="s">
        <v>697</v>
      </c>
      <c r="B272" s="311">
        <v>80</v>
      </c>
      <c r="C272" s="311">
        <v>80</v>
      </c>
      <c r="D272" s="311">
        <v>80</v>
      </c>
      <c r="E272" s="313">
        <f t="shared" si="8"/>
        <v>100</v>
      </c>
      <c r="F272" s="313">
        <f t="shared" si="9"/>
        <v>100</v>
      </c>
    </row>
    <row r="273" spans="1:6" ht="14.25">
      <c r="A273" s="310" t="s">
        <v>868</v>
      </c>
      <c r="B273" s="311">
        <v>80</v>
      </c>
      <c r="C273" s="311">
        <v>80</v>
      </c>
      <c r="D273" s="311">
        <v>80</v>
      </c>
      <c r="E273" s="313">
        <f t="shared" si="8"/>
        <v>100</v>
      </c>
      <c r="F273" s="313">
        <f t="shared" si="9"/>
        <v>100</v>
      </c>
    </row>
    <row r="274" spans="1:6" ht="14.25">
      <c r="A274" s="310" t="s">
        <v>699</v>
      </c>
      <c r="B274" s="311">
        <v>12109</v>
      </c>
      <c r="C274" s="311">
        <v>16996.83</v>
      </c>
      <c r="D274" s="311">
        <v>16972.33</v>
      </c>
      <c r="E274" s="313">
        <f t="shared" si="8"/>
        <v>140.16293665868363</v>
      </c>
      <c r="F274" s="313">
        <f t="shared" si="9"/>
        <v>99.85585547422666</v>
      </c>
    </row>
    <row r="275" spans="1:6" ht="14.25">
      <c r="A275" s="310" t="s">
        <v>700</v>
      </c>
      <c r="B275" s="311">
        <v>6887</v>
      </c>
      <c r="C275" s="311">
        <v>7332.67</v>
      </c>
      <c r="D275" s="311">
        <v>7332.67</v>
      </c>
      <c r="E275" s="313">
        <f t="shared" si="8"/>
        <v>106.47117758094961</v>
      </c>
      <c r="F275" s="313">
        <f t="shared" si="9"/>
        <v>100</v>
      </c>
    </row>
    <row r="276" spans="1:6" ht="14.25">
      <c r="A276" s="310" t="s">
        <v>701</v>
      </c>
      <c r="B276" s="311">
        <v>2521</v>
      </c>
      <c r="C276" s="311">
        <v>3364.77</v>
      </c>
      <c r="D276" s="311">
        <v>3364.77</v>
      </c>
      <c r="E276" s="313">
        <f t="shared" si="8"/>
        <v>133.46965489884965</v>
      </c>
      <c r="F276" s="313">
        <f t="shared" si="9"/>
        <v>100</v>
      </c>
    </row>
    <row r="277" spans="1:6" ht="14.25">
      <c r="A277" s="310" t="s">
        <v>702</v>
      </c>
      <c r="B277" s="311">
        <v>1620</v>
      </c>
      <c r="C277" s="311">
        <v>2088.8</v>
      </c>
      <c r="D277" s="311">
        <v>2088.8</v>
      </c>
      <c r="E277" s="313">
        <f t="shared" si="8"/>
        <v>128.93827160493828</v>
      </c>
      <c r="F277" s="313">
        <f t="shared" si="9"/>
        <v>100</v>
      </c>
    </row>
    <row r="278" spans="1:6" ht="14.25">
      <c r="A278" s="310" t="s">
        <v>703</v>
      </c>
      <c r="B278" s="311">
        <v>581</v>
      </c>
      <c r="C278" s="311">
        <v>1905.52</v>
      </c>
      <c r="D278" s="311">
        <v>1905.52</v>
      </c>
      <c r="E278" s="313">
        <f t="shared" si="8"/>
        <v>327.97246127366606</v>
      </c>
      <c r="F278" s="313">
        <f t="shared" si="9"/>
        <v>100</v>
      </c>
    </row>
    <row r="279" spans="1:6" ht="14.25">
      <c r="A279" s="310" t="s">
        <v>869</v>
      </c>
      <c r="B279" s="311"/>
      <c r="C279" s="311">
        <v>9.5</v>
      </c>
      <c r="D279" s="311">
        <v>9.5</v>
      </c>
      <c r="E279" s="313"/>
      <c r="F279" s="313">
        <f t="shared" si="9"/>
        <v>100</v>
      </c>
    </row>
    <row r="280" spans="1:6" ht="14.25">
      <c r="A280" s="310" t="s">
        <v>704</v>
      </c>
      <c r="B280" s="311">
        <v>500</v>
      </c>
      <c r="C280" s="311">
        <v>2295.57</v>
      </c>
      <c r="D280" s="311">
        <v>2271.07</v>
      </c>
      <c r="E280" s="313">
        <f t="shared" si="8"/>
        <v>454.21400000000006</v>
      </c>
      <c r="F280" s="313">
        <f t="shared" si="9"/>
        <v>98.93272694799113</v>
      </c>
    </row>
    <row r="281" spans="1:6" ht="14.25">
      <c r="A281" s="310" t="s">
        <v>705</v>
      </c>
      <c r="B281" s="311">
        <v>1396</v>
      </c>
      <c r="C281" s="311">
        <v>1693.72</v>
      </c>
      <c r="D281" s="311">
        <v>1693.72</v>
      </c>
      <c r="E281" s="313">
        <f t="shared" si="8"/>
        <v>121.32664756446991</v>
      </c>
      <c r="F281" s="313">
        <f t="shared" si="9"/>
        <v>100</v>
      </c>
    </row>
    <row r="282" spans="1:6" ht="14.25">
      <c r="A282" s="310" t="s">
        <v>706</v>
      </c>
      <c r="B282" s="311">
        <v>1396</v>
      </c>
      <c r="C282" s="311">
        <v>1693.72</v>
      </c>
      <c r="D282" s="311">
        <v>1693.72</v>
      </c>
      <c r="E282" s="313">
        <f t="shared" si="8"/>
        <v>121.32664756446991</v>
      </c>
      <c r="F282" s="313">
        <f t="shared" si="9"/>
        <v>100</v>
      </c>
    </row>
    <row r="283" spans="1:6" ht="14.25">
      <c r="A283" s="310" t="s">
        <v>707</v>
      </c>
      <c r="B283" s="311">
        <v>90</v>
      </c>
      <c r="C283" s="311">
        <v>145</v>
      </c>
      <c r="D283" s="311">
        <v>145</v>
      </c>
      <c r="E283" s="313">
        <f t="shared" si="8"/>
        <v>161.11111111111111</v>
      </c>
      <c r="F283" s="313">
        <f t="shared" si="9"/>
        <v>100</v>
      </c>
    </row>
    <row r="284" spans="1:6" ht="14.25">
      <c r="A284" s="310" t="s">
        <v>709</v>
      </c>
      <c r="B284" s="311">
        <v>90</v>
      </c>
      <c r="C284" s="311">
        <v>145</v>
      </c>
      <c r="D284" s="311">
        <v>145</v>
      </c>
      <c r="E284" s="313">
        <f t="shared" si="8"/>
        <v>161.11111111111111</v>
      </c>
      <c r="F284" s="313">
        <f t="shared" si="9"/>
        <v>100</v>
      </c>
    </row>
    <row r="285" spans="1:6" ht="14.25">
      <c r="A285" s="310" t="s">
        <v>710</v>
      </c>
      <c r="B285" s="311">
        <v>9</v>
      </c>
      <c r="C285" s="311">
        <v>439.7</v>
      </c>
      <c r="D285" s="311">
        <v>439.7</v>
      </c>
      <c r="E285" s="313">
        <f t="shared" si="8"/>
        <v>4885.555555555556</v>
      </c>
      <c r="F285" s="313">
        <f t="shared" si="9"/>
        <v>100</v>
      </c>
    </row>
    <row r="286" spans="1:6" ht="14.25">
      <c r="A286" s="310" t="s">
        <v>711</v>
      </c>
      <c r="B286" s="311">
        <v>9</v>
      </c>
      <c r="C286" s="311">
        <v>439.7</v>
      </c>
      <c r="D286" s="311">
        <v>439.7</v>
      </c>
      <c r="E286" s="313">
        <f t="shared" si="8"/>
        <v>4885.555555555556</v>
      </c>
      <c r="F286" s="313">
        <f t="shared" si="9"/>
        <v>100</v>
      </c>
    </row>
    <row r="287" spans="1:6" ht="14.25">
      <c r="A287" s="310" t="s">
        <v>712</v>
      </c>
      <c r="B287" s="311">
        <v>77</v>
      </c>
      <c r="C287" s="311">
        <v>77</v>
      </c>
      <c r="D287" s="311">
        <v>77</v>
      </c>
      <c r="E287" s="313">
        <f t="shared" si="8"/>
        <v>100</v>
      </c>
      <c r="F287" s="313">
        <f t="shared" si="9"/>
        <v>100</v>
      </c>
    </row>
    <row r="288" spans="1:6" ht="14.25">
      <c r="A288" s="310" t="s">
        <v>713</v>
      </c>
      <c r="B288" s="311">
        <v>77</v>
      </c>
      <c r="C288" s="311">
        <v>77</v>
      </c>
      <c r="D288" s="311">
        <v>77</v>
      </c>
      <c r="E288" s="313">
        <f t="shared" si="8"/>
        <v>100</v>
      </c>
      <c r="F288" s="313">
        <f t="shared" si="9"/>
        <v>100</v>
      </c>
    </row>
    <row r="289" spans="1:6" ht="14.25">
      <c r="A289" s="310" t="s">
        <v>870</v>
      </c>
      <c r="B289" s="311">
        <v>30691</v>
      </c>
      <c r="C289" s="311">
        <v>28083.48</v>
      </c>
      <c r="D289" s="311">
        <v>24012.91</v>
      </c>
      <c r="E289" s="313">
        <f t="shared" si="8"/>
        <v>78.24088494998533</v>
      </c>
      <c r="F289" s="313">
        <f t="shared" si="9"/>
        <v>85.50546442250034</v>
      </c>
    </row>
    <row r="290" spans="1:6" ht="14.25">
      <c r="A290" s="310" t="s">
        <v>871</v>
      </c>
      <c r="B290" s="311">
        <v>7827</v>
      </c>
      <c r="C290" s="311">
        <v>5475</v>
      </c>
      <c r="D290" s="311">
        <v>5475</v>
      </c>
      <c r="E290" s="313">
        <f t="shared" si="8"/>
        <v>69.95017247987735</v>
      </c>
      <c r="F290" s="313">
        <f t="shared" si="9"/>
        <v>100</v>
      </c>
    </row>
    <row r="291" spans="1:6" ht="14.25">
      <c r="A291" s="310" t="s">
        <v>872</v>
      </c>
      <c r="B291" s="311">
        <v>2795</v>
      </c>
      <c r="C291" s="311">
        <v>2783.21</v>
      </c>
      <c r="D291" s="311">
        <v>2783.21</v>
      </c>
      <c r="E291" s="313">
        <f t="shared" si="8"/>
        <v>99.57817531305903</v>
      </c>
      <c r="F291" s="313">
        <f t="shared" si="9"/>
        <v>100</v>
      </c>
    </row>
    <row r="292" spans="1:6" ht="14.25">
      <c r="A292" s="310" t="s">
        <v>873</v>
      </c>
      <c r="B292" s="311">
        <v>20069</v>
      </c>
      <c r="C292" s="311">
        <v>19825.27</v>
      </c>
      <c r="D292" s="311">
        <v>15754.7</v>
      </c>
      <c r="E292" s="313">
        <f t="shared" si="8"/>
        <v>78.50266580297972</v>
      </c>
      <c r="F292" s="313">
        <f t="shared" si="9"/>
        <v>79.46777017412626</v>
      </c>
    </row>
    <row r="293" spans="1:6" ht="14.25">
      <c r="A293" s="310" t="s">
        <v>874</v>
      </c>
      <c r="B293" s="311"/>
      <c r="C293" s="311">
        <v>2.5</v>
      </c>
      <c r="D293" s="311">
        <v>0</v>
      </c>
      <c r="E293" s="313"/>
      <c r="F293" s="313">
        <f t="shared" si="9"/>
        <v>0</v>
      </c>
    </row>
    <row r="294" spans="1:6" ht="14.25">
      <c r="A294" s="310" t="s">
        <v>875</v>
      </c>
      <c r="B294" s="311"/>
      <c r="C294" s="311">
        <v>2.5</v>
      </c>
      <c r="D294" s="311">
        <v>0</v>
      </c>
      <c r="E294" s="313"/>
      <c r="F294" s="313">
        <f t="shared" si="9"/>
        <v>0</v>
      </c>
    </row>
    <row r="295" spans="1:6" ht="14.25">
      <c r="A295" s="310" t="s">
        <v>225</v>
      </c>
      <c r="B295" s="311">
        <v>4107</v>
      </c>
      <c r="C295" s="311">
        <v>17713.66</v>
      </c>
      <c r="D295" s="311">
        <v>17500.93</v>
      </c>
      <c r="E295" s="313">
        <f t="shared" si="8"/>
        <v>426.1244217190163</v>
      </c>
      <c r="F295" s="313">
        <f t="shared" si="9"/>
        <v>98.79906241849511</v>
      </c>
    </row>
    <row r="296" spans="1:6" ht="14.25">
      <c r="A296" s="310" t="s">
        <v>715</v>
      </c>
      <c r="B296" s="311">
        <v>7</v>
      </c>
      <c r="C296" s="311">
        <v>7.2</v>
      </c>
      <c r="D296" s="311">
        <v>7.2</v>
      </c>
      <c r="E296" s="313">
        <f t="shared" si="8"/>
        <v>102.85714285714288</v>
      </c>
      <c r="F296" s="313">
        <f t="shared" si="9"/>
        <v>100</v>
      </c>
    </row>
    <row r="297" spans="1:6" ht="14.25">
      <c r="A297" s="310" t="s">
        <v>876</v>
      </c>
      <c r="B297" s="311">
        <v>7</v>
      </c>
      <c r="C297" s="311">
        <v>7.2</v>
      </c>
      <c r="D297" s="311">
        <v>7.2</v>
      </c>
      <c r="E297" s="313">
        <f t="shared" si="8"/>
        <v>102.85714285714288</v>
      </c>
      <c r="F297" s="313">
        <f t="shared" si="9"/>
        <v>100</v>
      </c>
    </row>
    <row r="298" spans="1:6" ht="14.25">
      <c r="A298" s="310" t="s">
        <v>877</v>
      </c>
      <c r="B298" s="311"/>
      <c r="C298" s="311">
        <v>472</v>
      </c>
      <c r="D298" s="311">
        <v>318</v>
      </c>
      <c r="E298" s="313"/>
      <c r="F298" s="313">
        <f t="shared" si="9"/>
        <v>67.37288135593221</v>
      </c>
    </row>
    <row r="299" spans="1:6" ht="14.25">
      <c r="A299" s="310" t="s">
        <v>878</v>
      </c>
      <c r="B299" s="311"/>
      <c r="C299" s="311">
        <v>472</v>
      </c>
      <c r="D299" s="311">
        <v>318</v>
      </c>
      <c r="E299" s="313"/>
      <c r="F299" s="313">
        <f t="shared" si="9"/>
        <v>67.37288135593221</v>
      </c>
    </row>
    <row r="300" spans="1:6" ht="14.25">
      <c r="A300" s="310" t="s">
        <v>879</v>
      </c>
      <c r="B300" s="311">
        <v>3864</v>
      </c>
      <c r="C300" s="311">
        <v>16998.66</v>
      </c>
      <c r="D300" s="311">
        <v>16939.93</v>
      </c>
      <c r="E300" s="313">
        <f t="shared" si="8"/>
        <v>438.4039855072464</v>
      </c>
      <c r="F300" s="313">
        <f t="shared" si="9"/>
        <v>99.65450217840701</v>
      </c>
    </row>
    <row r="301" spans="1:6" ht="14.25">
      <c r="A301" s="310" t="s">
        <v>880</v>
      </c>
      <c r="B301" s="311">
        <v>200</v>
      </c>
      <c r="C301" s="311">
        <v>605.63</v>
      </c>
      <c r="D301" s="311">
        <v>605.63</v>
      </c>
      <c r="E301" s="313">
        <f t="shared" si="8"/>
        <v>302.815</v>
      </c>
      <c r="F301" s="313">
        <f t="shared" si="9"/>
        <v>100</v>
      </c>
    </row>
    <row r="302" spans="1:6" ht="14.25">
      <c r="A302" s="310" t="s">
        <v>881</v>
      </c>
      <c r="B302" s="311">
        <v>3664</v>
      </c>
      <c r="C302" s="311">
        <v>16393.03</v>
      </c>
      <c r="D302" s="311">
        <v>16334.3</v>
      </c>
      <c r="E302" s="313">
        <f t="shared" si="8"/>
        <v>445.80513100436684</v>
      </c>
      <c r="F302" s="313">
        <f t="shared" si="9"/>
        <v>99.64173798254502</v>
      </c>
    </row>
    <row r="303" spans="1:6" ht="14.25">
      <c r="A303" s="310" t="s">
        <v>717</v>
      </c>
      <c r="B303" s="311">
        <v>236</v>
      </c>
      <c r="C303" s="311">
        <v>235.8</v>
      </c>
      <c r="D303" s="311">
        <v>235.8</v>
      </c>
      <c r="E303" s="313">
        <f t="shared" si="8"/>
        <v>99.91525423728814</v>
      </c>
      <c r="F303" s="313">
        <f t="shared" si="9"/>
        <v>100</v>
      </c>
    </row>
    <row r="304" spans="1:6" ht="14.25">
      <c r="A304" s="310" t="s">
        <v>882</v>
      </c>
      <c r="B304" s="311">
        <v>236</v>
      </c>
      <c r="C304" s="311">
        <v>235.8</v>
      </c>
      <c r="D304" s="311">
        <v>235.8</v>
      </c>
      <c r="E304" s="313">
        <f t="shared" si="8"/>
        <v>99.91525423728814</v>
      </c>
      <c r="F304" s="313">
        <f t="shared" si="9"/>
        <v>100</v>
      </c>
    </row>
    <row r="305" spans="1:6" ht="14.25">
      <c r="A305" s="310" t="s">
        <v>226</v>
      </c>
      <c r="B305" s="311">
        <v>744</v>
      </c>
      <c r="C305" s="311">
        <v>2369.16</v>
      </c>
      <c r="D305" s="311">
        <v>2344.56</v>
      </c>
      <c r="E305" s="313">
        <f t="shared" si="8"/>
        <v>315.1290322580645</v>
      </c>
      <c r="F305" s="313">
        <f t="shared" si="9"/>
        <v>98.9616572962569</v>
      </c>
    </row>
    <row r="306" spans="1:6" ht="14.25">
      <c r="A306" s="310" t="s">
        <v>720</v>
      </c>
      <c r="B306" s="311">
        <v>574</v>
      </c>
      <c r="C306" s="311">
        <v>1844.32</v>
      </c>
      <c r="D306" s="311">
        <v>1819.72</v>
      </c>
      <c r="E306" s="313">
        <f t="shared" si="8"/>
        <v>317.0243902439025</v>
      </c>
      <c r="F306" s="313">
        <f t="shared" si="9"/>
        <v>98.66617506723345</v>
      </c>
    </row>
    <row r="307" spans="1:6" ht="14.25">
      <c r="A307" s="310" t="s">
        <v>722</v>
      </c>
      <c r="B307" s="311">
        <v>51</v>
      </c>
      <c r="C307" s="311">
        <v>88.44</v>
      </c>
      <c r="D307" s="311">
        <v>88.44</v>
      </c>
      <c r="E307" s="313">
        <f t="shared" si="8"/>
        <v>173.41176470588235</v>
      </c>
      <c r="F307" s="313">
        <f t="shared" si="9"/>
        <v>100</v>
      </c>
    </row>
    <row r="308" spans="1:6" ht="14.25">
      <c r="A308" s="310" t="s">
        <v>883</v>
      </c>
      <c r="B308" s="311"/>
      <c r="C308" s="311">
        <v>9</v>
      </c>
      <c r="D308" s="311">
        <v>9</v>
      </c>
      <c r="E308" s="313"/>
      <c r="F308" s="313">
        <f t="shared" si="9"/>
        <v>100</v>
      </c>
    </row>
    <row r="309" spans="1:6" ht="14.25">
      <c r="A309" s="310" t="s">
        <v>723</v>
      </c>
      <c r="B309" s="311">
        <v>131</v>
      </c>
      <c r="C309" s="311">
        <v>931.92</v>
      </c>
      <c r="D309" s="311">
        <v>907.32</v>
      </c>
      <c r="E309" s="313">
        <f t="shared" si="8"/>
        <v>692.6106870229008</v>
      </c>
      <c r="F309" s="313">
        <f t="shared" si="9"/>
        <v>97.3602884367757</v>
      </c>
    </row>
    <row r="310" spans="1:6" ht="14.25">
      <c r="A310" s="310" t="s">
        <v>884</v>
      </c>
      <c r="B310" s="311"/>
      <c r="C310" s="311">
        <v>34.5</v>
      </c>
      <c r="D310" s="311">
        <v>34.5</v>
      </c>
      <c r="E310" s="313"/>
      <c r="F310" s="313">
        <f t="shared" si="9"/>
        <v>100</v>
      </c>
    </row>
    <row r="311" spans="1:6" ht="14.25">
      <c r="A311" s="310" t="s">
        <v>885</v>
      </c>
      <c r="B311" s="311">
        <v>392</v>
      </c>
      <c r="C311" s="311">
        <v>780.46</v>
      </c>
      <c r="D311" s="311">
        <v>780.46</v>
      </c>
      <c r="E311" s="313">
        <f t="shared" si="8"/>
        <v>199.0969387755102</v>
      </c>
      <c r="F311" s="313">
        <f t="shared" si="9"/>
        <v>100</v>
      </c>
    </row>
    <row r="312" spans="1:6" ht="14.25">
      <c r="A312" s="310" t="s">
        <v>724</v>
      </c>
      <c r="B312" s="311">
        <v>30</v>
      </c>
      <c r="C312" s="311">
        <v>216.85</v>
      </c>
      <c r="D312" s="311">
        <v>216.85</v>
      </c>
      <c r="E312" s="313">
        <f t="shared" si="8"/>
        <v>722.8333333333334</v>
      </c>
      <c r="F312" s="313">
        <f t="shared" si="9"/>
        <v>100</v>
      </c>
    </row>
    <row r="313" spans="1:6" ht="14.25">
      <c r="A313" s="310" t="s">
        <v>725</v>
      </c>
      <c r="B313" s="311">
        <v>30</v>
      </c>
      <c r="C313" s="311">
        <v>216.85</v>
      </c>
      <c r="D313" s="311">
        <v>216.85</v>
      </c>
      <c r="E313" s="313">
        <f t="shared" si="8"/>
        <v>722.8333333333334</v>
      </c>
      <c r="F313" s="313">
        <f t="shared" si="9"/>
        <v>100</v>
      </c>
    </row>
    <row r="314" spans="1:6" ht="14.25">
      <c r="A314" s="310" t="s">
        <v>726</v>
      </c>
      <c r="B314" s="311">
        <v>40</v>
      </c>
      <c r="C314" s="311">
        <v>57.92</v>
      </c>
      <c r="D314" s="311">
        <v>57.92</v>
      </c>
      <c r="E314" s="313">
        <f t="shared" si="8"/>
        <v>144.79999999999998</v>
      </c>
      <c r="F314" s="313">
        <f t="shared" si="9"/>
        <v>100</v>
      </c>
    </row>
    <row r="315" spans="1:6" ht="14.25">
      <c r="A315" s="310" t="s">
        <v>727</v>
      </c>
      <c r="B315" s="311">
        <v>40</v>
      </c>
      <c r="C315" s="311">
        <v>57.92</v>
      </c>
      <c r="D315" s="311">
        <v>57.92</v>
      </c>
      <c r="E315" s="313">
        <f t="shared" si="8"/>
        <v>144.79999999999998</v>
      </c>
      <c r="F315" s="313">
        <f t="shared" si="9"/>
        <v>100</v>
      </c>
    </row>
    <row r="316" spans="1:6" ht="14.25">
      <c r="A316" s="310" t="s">
        <v>728</v>
      </c>
      <c r="B316" s="311">
        <v>100</v>
      </c>
      <c r="C316" s="311">
        <v>250.07</v>
      </c>
      <c r="D316" s="311">
        <v>250.07</v>
      </c>
      <c r="E316" s="313">
        <f t="shared" si="8"/>
        <v>250.07000000000002</v>
      </c>
      <c r="F316" s="313">
        <f t="shared" si="9"/>
        <v>100</v>
      </c>
    </row>
    <row r="317" spans="1:6" ht="14.25">
      <c r="A317" s="310" t="s">
        <v>886</v>
      </c>
      <c r="B317" s="311">
        <v>100</v>
      </c>
      <c r="C317" s="311">
        <v>250.07</v>
      </c>
      <c r="D317" s="311">
        <v>250.07</v>
      </c>
      <c r="E317" s="313">
        <f t="shared" si="8"/>
        <v>250.07000000000002</v>
      </c>
      <c r="F317" s="313">
        <f t="shared" si="9"/>
        <v>100</v>
      </c>
    </row>
    <row r="318" spans="1:6" ht="14.25">
      <c r="A318" s="310" t="s">
        <v>227</v>
      </c>
      <c r="B318" s="311">
        <v>74368</v>
      </c>
      <c r="C318" s="311">
        <v>99414.64</v>
      </c>
      <c r="D318" s="311">
        <v>98810.34</v>
      </c>
      <c r="E318" s="313">
        <f t="shared" si="8"/>
        <v>132.86674376075732</v>
      </c>
      <c r="F318" s="313">
        <f t="shared" si="9"/>
        <v>99.39214184148331</v>
      </c>
    </row>
    <row r="319" spans="1:6" ht="14.25">
      <c r="A319" s="310" t="s">
        <v>730</v>
      </c>
      <c r="B319" s="311">
        <v>614</v>
      </c>
      <c r="C319" s="311">
        <v>965.75</v>
      </c>
      <c r="D319" s="311">
        <v>965.75</v>
      </c>
      <c r="E319" s="313">
        <f t="shared" si="8"/>
        <v>157.28827361563518</v>
      </c>
      <c r="F319" s="313">
        <f t="shared" si="9"/>
        <v>100</v>
      </c>
    </row>
    <row r="320" spans="1:6" ht="14.25">
      <c r="A320" s="310" t="s">
        <v>887</v>
      </c>
      <c r="B320" s="311">
        <v>279</v>
      </c>
      <c r="C320" s="311">
        <v>344.25</v>
      </c>
      <c r="D320" s="311">
        <v>344.25</v>
      </c>
      <c r="E320" s="313">
        <f t="shared" si="8"/>
        <v>123.38709677419355</v>
      </c>
      <c r="F320" s="313">
        <f t="shared" si="9"/>
        <v>100</v>
      </c>
    </row>
    <row r="321" spans="1:6" ht="14.25">
      <c r="A321" s="310" t="s">
        <v>733</v>
      </c>
      <c r="B321" s="311">
        <v>80</v>
      </c>
      <c r="C321" s="311">
        <v>80</v>
      </c>
      <c r="D321" s="311">
        <v>80</v>
      </c>
      <c r="E321" s="313">
        <f t="shared" si="8"/>
        <v>100</v>
      </c>
      <c r="F321" s="313">
        <f t="shared" si="9"/>
        <v>100</v>
      </c>
    </row>
    <row r="322" spans="1:6" ht="14.25">
      <c r="A322" s="310" t="s">
        <v>734</v>
      </c>
      <c r="B322" s="311"/>
      <c r="C322" s="311">
        <v>4.5</v>
      </c>
      <c r="D322" s="311">
        <v>4.5</v>
      </c>
      <c r="E322" s="313"/>
      <c r="F322" s="313">
        <f t="shared" si="9"/>
        <v>100</v>
      </c>
    </row>
    <row r="323" spans="1:6" ht="14.25">
      <c r="A323" s="310" t="s">
        <v>888</v>
      </c>
      <c r="B323" s="311">
        <v>255</v>
      </c>
      <c r="C323" s="311">
        <v>537</v>
      </c>
      <c r="D323" s="311">
        <v>537</v>
      </c>
      <c r="E323" s="313">
        <f t="shared" si="8"/>
        <v>210.58823529411765</v>
      </c>
      <c r="F323" s="313">
        <f t="shared" si="9"/>
        <v>100</v>
      </c>
    </row>
    <row r="324" spans="1:6" ht="14.25">
      <c r="A324" s="310" t="s">
        <v>735</v>
      </c>
      <c r="B324" s="311">
        <v>15949</v>
      </c>
      <c r="C324" s="311">
        <v>18154.26</v>
      </c>
      <c r="D324" s="311">
        <v>18154.26</v>
      </c>
      <c r="E324" s="313">
        <f t="shared" si="8"/>
        <v>113.82694839801869</v>
      </c>
      <c r="F324" s="313">
        <f t="shared" si="9"/>
        <v>100</v>
      </c>
    </row>
    <row r="325" spans="1:6" ht="14.25">
      <c r="A325" s="310" t="s">
        <v>889</v>
      </c>
      <c r="B325" s="311">
        <v>529</v>
      </c>
      <c r="C325" s="311">
        <v>392</v>
      </c>
      <c r="D325" s="311">
        <v>392</v>
      </c>
      <c r="E325" s="313">
        <f t="shared" si="8"/>
        <v>74.10207939508507</v>
      </c>
      <c r="F325" s="313">
        <f t="shared" si="9"/>
        <v>100</v>
      </c>
    </row>
    <row r="326" spans="1:6" ht="14.25">
      <c r="A326" s="310" t="s">
        <v>890</v>
      </c>
      <c r="B326" s="311">
        <v>13737</v>
      </c>
      <c r="C326" s="311">
        <v>16608.92</v>
      </c>
      <c r="D326" s="311">
        <v>16608.92</v>
      </c>
      <c r="E326" s="313">
        <f aca="true" t="shared" si="10" ref="E326:E389">D326/B326*100</f>
        <v>120.90645701390403</v>
      </c>
      <c r="F326" s="313">
        <f aca="true" t="shared" si="11" ref="F326:F389">D326/C326*100</f>
        <v>100</v>
      </c>
    </row>
    <row r="327" spans="1:6" ht="14.25">
      <c r="A327" s="310" t="s">
        <v>891</v>
      </c>
      <c r="B327" s="311">
        <v>1683</v>
      </c>
      <c r="C327" s="311">
        <v>1153.34</v>
      </c>
      <c r="D327" s="311">
        <v>1153.34</v>
      </c>
      <c r="E327" s="313">
        <f t="shared" si="10"/>
        <v>68.52881758764111</v>
      </c>
      <c r="F327" s="313">
        <f t="shared" si="11"/>
        <v>100</v>
      </c>
    </row>
    <row r="328" spans="1:6" ht="14.25">
      <c r="A328" s="310" t="s">
        <v>737</v>
      </c>
      <c r="B328" s="311">
        <v>16191</v>
      </c>
      <c r="C328" s="311">
        <v>18525.79</v>
      </c>
      <c r="D328" s="311">
        <v>18525.79</v>
      </c>
      <c r="E328" s="313">
        <f t="shared" si="10"/>
        <v>114.4202952257427</v>
      </c>
      <c r="F328" s="313">
        <f t="shared" si="11"/>
        <v>100</v>
      </c>
    </row>
    <row r="329" spans="1:6" ht="14.25">
      <c r="A329" s="310" t="s">
        <v>892</v>
      </c>
      <c r="B329" s="311">
        <v>12</v>
      </c>
      <c r="C329" s="311">
        <v>34.79</v>
      </c>
      <c r="D329" s="311">
        <v>34.79</v>
      </c>
      <c r="E329" s="313">
        <f t="shared" si="10"/>
        <v>289.91666666666663</v>
      </c>
      <c r="F329" s="313">
        <f t="shared" si="11"/>
        <v>100</v>
      </c>
    </row>
    <row r="330" spans="1:6" ht="14.25">
      <c r="A330" s="310" t="s">
        <v>893</v>
      </c>
      <c r="B330" s="311"/>
      <c r="C330" s="311">
        <v>0</v>
      </c>
      <c r="D330" s="311">
        <v>0</v>
      </c>
      <c r="E330" s="313"/>
      <c r="F330" s="313"/>
    </row>
    <row r="331" spans="1:6" ht="14.25">
      <c r="A331" s="310" t="s">
        <v>894</v>
      </c>
      <c r="B331" s="311">
        <v>16179</v>
      </c>
      <c r="C331" s="311">
        <v>18491</v>
      </c>
      <c r="D331" s="311">
        <v>18491</v>
      </c>
      <c r="E331" s="313">
        <f t="shared" si="10"/>
        <v>114.29012917980097</v>
      </c>
      <c r="F331" s="313">
        <f t="shared" si="11"/>
        <v>100</v>
      </c>
    </row>
    <row r="332" spans="1:6" ht="14.25">
      <c r="A332" s="310" t="s">
        <v>895</v>
      </c>
      <c r="B332" s="311">
        <v>5131</v>
      </c>
      <c r="C332" s="311">
        <v>5751.98</v>
      </c>
      <c r="D332" s="311">
        <v>5751.98</v>
      </c>
      <c r="E332" s="313">
        <f t="shared" si="10"/>
        <v>112.10251412979926</v>
      </c>
      <c r="F332" s="313">
        <f t="shared" si="11"/>
        <v>100</v>
      </c>
    </row>
    <row r="333" spans="1:6" ht="14.25">
      <c r="A333" s="310" t="s">
        <v>896</v>
      </c>
      <c r="B333" s="311">
        <v>3160</v>
      </c>
      <c r="C333" s="311">
        <v>3160</v>
      </c>
      <c r="D333" s="311">
        <v>3160</v>
      </c>
      <c r="E333" s="313">
        <f t="shared" si="10"/>
        <v>100</v>
      </c>
      <c r="F333" s="313">
        <f t="shared" si="11"/>
        <v>100</v>
      </c>
    </row>
    <row r="334" spans="1:6" ht="14.25">
      <c r="A334" s="310" t="s">
        <v>897</v>
      </c>
      <c r="B334" s="311">
        <v>635</v>
      </c>
      <c r="C334" s="311">
        <v>883.13</v>
      </c>
      <c r="D334" s="311">
        <v>883.13</v>
      </c>
      <c r="E334" s="313">
        <f t="shared" si="10"/>
        <v>139.0755905511811</v>
      </c>
      <c r="F334" s="313">
        <f t="shared" si="11"/>
        <v>100</v>
      </c>
    </row>
    <row r="335" spans="1:6" ht="14.25">
      <c r="A335" s="310" t="s">
        <v>898</v>
      </c>
      <c r="B335" s="311">
        <v>181</v>
      </c>
      <c r="C335" s="311">
        <v>177.1</v>
      </c>
      <c r="D335" s="311">
        <v>177.1</v>
      </c>
      <c r="E335" s="313">
        <f t="shared" si="10"/>
        <v>97.84530386740332</v>
      </c>
      <c r="F335" s="313">
        <f t="shared" si="11"/>
        <v>100</v>
      </c>
    </row>
    <row r="336" spans="1:6" ht="14.25">
      <c r="A336" s="310" t="s">
        <v>899</v>
      </c>
      <c r="B336" s="311">
        <v>660</v>
      </c>
      <c r="C336" s="311">
        <v>814.68</v>
      </c>
      <c r="D336" s="311">
        <v>814.68</v>
      </c>
      <c r="E336" s="313">
        <f t="shared" si="10"/>
        <v>123.43636363636364</v>
      </c>
      <c r="F336" s="313">
        <f t="shared" si="11"/>
        <v>100</v>
      </c>
    </row>
    <row r="337" spans="1:6" ht="14.25">
      <c r="A337" s="310" t="s">
        <v>900</v>
      </c>
      <c r="B337" s="311">
        <v>100</v>
      </c>
      <c r="C337" s="311">
        <v>100</v>
      </c>
      <c r="D337" s="311">
        <v>100</v>
      </c>
      <c r="E337" s="313">
        <f t="shared" si="10"/>
        <v>100</v>
      </c>
      <c r="F337" s="313">
        <f t="shared" si="11"/>
        <v>100</v>
      </c>
    </row>
    <row r="338" spans="1:6" ht="14.25">
      <c r="A338" s="310" t="s">
        <v>901</v>
      </c>
      <c r="B338" s="311">
        <v>395</v>
      </c>
      <c r="C338" s="311">
        <v>617.07</v>
      </c>
      <c r="D338" s="311">
        <v>617.07</v>
      </c>
      <c r="E338" s="313">
        <f t="shared" si="10"/>
        <v>156.22025316455696</v>
      </c>
      <c r="F338" s="313">
        <f t="shared" si="11"/>
        <v>100</v>
      </c>
    </row>
    <row r="339" spans="1:6" ht="14.25">
      <c r="A339" s="310" t="s">
        <v>739</v>
      </c>
      <c r="B339" s="311">
        <v>6315</v>
      </c>
      <c r="C339" s="311">
        <v>7276.56</v>
      </c>
      <c r="D339" s="311">
        <v>7271.66</v>
      </c>
      <c r="E339" s="313">
        <f t="shared" si="10"/>
        <v>115.14901029295328</v>
      </c>
      <c r="F339" s="313">
        <f t="shared" si="11"/>
        <v>99.93266048792286</v>
      </c>
    </row>
    <row r="340" spans="1:6" ht="14.25">
      <c r="A340" s="310" t="s">
        <v>902</v>
      </c>
      <c r="B340" s="311">
        <v>366</v>
      </c>
      <c r="C340" s="311">
        <v>333</v>
      </c>
      <c r="D340" s="311">
        <v>333</v>
      </c>
      <c r="E340" s="313">
        <f t="shared" si="10"/>
        <v>90.98360655737704</v>
      </c>
      <c r="F340" s="313">
        <f t="shared" si="11"/>
        <v>100</v>
      </c>
    </row>
    <row r="341" spans="1:6" ht="14.25">
      <c r="A341" s="310" t="s">
        <v>903</v>
      </c>
      <c r="B341" s="311">
        <v>884</v>
      </c>
      <c r="C341" s="311">
        <v>1000</v>
      </c>
      <c r="D341" s="311">
        <v>1000</v>
      </c>
      <c r="E341" s="313">
        <f t="shared" si="10"/>
        <v>113.12217194570135</v>
      </c>
      <c r="F341" s="313">
        <f t="shared" si="11"/>
        <v>100</v>
      </c>
    </row>
    <row r="342" spans="1:6" ht="14.25">
      <c r="A342" s="310" t="s">
        <v>904</v>
      </c>
      <c r="B342" s="311">
        <v>2256</v>
      </c>
      <c r="C342" s="311">
        <v>2485.71</v>
      </c>
      <c r="D342" s="311">
        <v>2485.71</v>
      </c>
      <c r="E342" s="313">
        <f t="shared" si="10"/>
        <v>110.18218085106383</v>
      </c>
      <c r="F342" s="313">
        <f t="shared" si="11"/>
        <v>100</v>
      </c>
    </row>
    <row r="343" spans="1:6" ht="14.25">
      <c r="A343" s="310" t="s">
        <v>740</v>
      </c>
      <c r="B343" s="311"/>
      <c r="C343" s="311">
        <v>4.9</v>
      </c>
      <c r="D343" s="311">
        <v>0</v>
      </c>
      <c r="E343" s="313"/>
      <c r="F343" s="313">
        <f t="shared" si="11"/>
        <v>0</v>
      </c>
    </row>
    <row r="344" spans="1:6" ht="14.25">
      <c r="A344" s="310" t="s">
        <v>905</v>
      </c>
      <c r="B344" s="311">
        <v>799</v>
      </c>
      <c r="C344" s="311">
        <v>1359.29</v>
      </c>
      <c r="D344" s="311">
        <v>1359.29</v>
      </c>
      <c r="E344" s="313">
        <f t="shared" si="10"/>
        <v>170.12390488110137</v>
      </c>
      <c r="F344" s="313">
        <f t="shared" si="11"/>
        <v>100</v>
      </c>
    </row>
    <row r="345" spans="1:6" ht="14.25">
      <c r="A345" s="310" t="s">
        <v>906</v>
      </c>
      <c r="B345" s="311">
        <v>354</v>
      </c>
      <c r="C345" s="311">
        <v>384</v>
      </c>
      <c r="D345" s="311">
        <v>384</v>
      </c>
      <c r="E345" s="313">
        <f t="shared" si="10"/>
        <v>108.47457627118644</v>
      </c>
      <c r="F345" s="313">
        <f t="shared" si="11"/>
        <v>100</v>
      </c>
    </row>
    <row r="346" spans="1:6" ht="14.25">
      <c r="A346" s="310" t="s">
        <v>907</v>
      </c>
      <c r="B346" s="311">
        <v>1656</v>
      </c>
      <c r="C346" s="311">
        <v>1709.66</v>
      </c>
      <c r="D346" s="311">
        <v>1709.66</v>
      </c>
      <c r="E346" s="313">
        <f t="shared" si="10"/>
        <v>103.24033816425123</v>
      </c>
      <c r="F346" s="313">
        <f t="shared" si="11"/>
        <v>100</v>
      </c>
    </row>
    <row r="347" spans="1:6" ht="14.25">
      <c r="A347" s="310" t="s">
        <v>741</v>
      </c>
      <c r="B347" s="311">
        <v>10281</v>
      </c>
      <c r="C347" s="311">
        <v>12766.79</v>
      </c>
      <c r="D347" s="311">
        <v>12311.89</v>
      </c>
      <c r="E347" s="313">
        <f t="shared" si="10"/>
        <v>119.75381772201148</v>
      </c>
      <c r="F347" s="313">
        <f t="shared" si="11"/>
        <v>96.43684904349486</v>
      </c>
    </row>
    <row r="348" spans="1:6" ht="14.25">
      <c r="A348" s="310" t="s">
        <v>908</v>
      </c>
      <c r="B348" s="311">
        <v>2489</v>
      </c>
      <c r="C348" s="311">
        <v>2566</v>
      </c>
      <c r="D348" s="311">
        <v>2566</v>
      </c>
      <c r="E348" s="313">
        <f t="shared" si="10"/>
        <v>103.09361189232624</v>
      </c>
      <c r="F348" s="313">
        <f t="shared" si="11"/>
        <v>100</v>
      </c>
    </row>
    <row r="349" spans="1:6" ht="14.25">
      <c r="A349" s="310" t="s">
        <v>909</v>
      </c>
      <c r="B349" s="311">
        <v>11</v>
      </c>
      <c r="C349" s="311">
        <v>552.28</v>
      </c>
      <c r="D349" s="311">
        <v>552.28</v>
      </c>
      <c r="E349" s="313">
        <f t="shared" si="10"/>
        <v>5020.727272727272</v>
      </c>
      <c r="F349" s="313">
        <f t="shared" si="11"/>
        <v>100</v>
      </c>
    </row>
    <row r="350" spans="1:6" ht="14.25">
      <c r="A350" s="310" t="s">
        <v>742</v>
      </c>
      <c r="B350" s="311"/>
      <c r="C350" s="311">
        <v>18.1</v>
      </c>
      <c r="D350" s="311">
        <v>18.1</v>
      </c>
      <c r="E350" s="313"/>
      <c r="F350" s="313">
        <f t="shared" si="11"/>
        <v>100</v>
      </c>
    </row>
    <row r="351" spans="1:6" ht="14.25">
      <c r="A351" s="310" t="s">
        <v>910</v>
      </c>
      <c r="B351" s="311">
        <v>40</v>
      </c>
      <c r="C351" s="311">
        <v>50.4</v>
      </c>
      <c r="D351" s="311">
        <v>50.4</v>
      </c>
      <c r="E351" s="313">
        <f t="shared" si="10"/>
        <v>126</v>
      </c>
      <c r="F351" s="313">
        <f t="shared" si="11"/>
        <v>100</v>
      </c>
    </row>
    <row r="352" spans="1:6" ht="14.25">
      <c r="A352" s="310" t="s">
        <v>911</v>
      </c>
      <c r="B352" s="311">
        <v>242</v>
      </c>
      <c r="C352" s="311">
        <v>358.89</v>
      </c>
      <c r="D352" s="311">
        <v>358.89</v>
      </c>
      <c r="E352" s="313">
        <f t="shared" si="10"/>
        <v>148.30165289256198</v>
      </c>
      <c r="F352" s="313">
        <f t="shared" si="11"/>
        <v>100</v>
      </c>
    </row>
    <row r="353" spans="1:6" ht="14.25">
      <c r="A353" s="310" t="s">
        <v>912</v>
      </c>
      <c r="B353" s="311">
        <v>7499</v>
      </c>
      <c r="C353" s="311">
        <v>9221.12</v>
      </c>
      <c r="D353" s="311">
        <v>8766.22</v>
      </c>
      <c r="E353" s="313">
        <f t="shared" si="10"/>
        <v>116.89851980264035</v>
      </c>
      <c r="F353" s="313">
        <f t="shared" si="11"/>
        <v>95.06675978622987</v>
      </c>
    </row>
    <row r="354" spans="1:6" ht="14.25">
      <c r="A354" s="310" t="s">
        <v>743</v>
      </c>
      <c r="B354" s="311">
        <v>683</v>
      </c>
      <c r="C354" s="311">
        <v>539.03</v>
      </c>
      <c r="D354" s="311">
        <v>539.03</v>
      </c>
      <c r="E354" s="313">
        <f t="shared" si="10"/>
        <v>78.92093704245974</v>
      </c>
      <c r="F354" s="313">
        <f t="shared" si="11"/>
        <v>100</v>
      </c>
    </row>
    <row r="355" spans="1:6" ht="14.25">
      <c r="A355" s="310" t="s">
        <v>913</v>
      </c>
      <c r="B355" s="311">
        <v>655</v>
      </c>
      <c r="C355" s="311">
        <v>496.03</v>
      </c>
      <c r="D355" s="311">
        <v>496.03</v>
      </c>
      <c r="E355" s="313">
        <f t="shared" si="10"/>
        <v>75.72977099236641</v>
      </c>
      <c r="F355" s="313">
        <f t="shared" si="11"/>
        <v>100</v>
      </c>
    </row>
    <row r="356" spans="1:6" ht="14.25">
      <c r="A356" s="310" t="s">
        <v>744</v>
      </c>
      <c r="B356" s="311"/>
      <c r="C356" s="311">
        <v>20</v>
      </c>
      <c r="D356" s="311">
        <v>20</v>
      </c>
      <c r="E356" s="313"/>
      <c r="F356" s="313">
        <f t="shared" si="11"/>
        <v>100</v>
      </c>
    </row>
    <row r="357" spans="1:6" ht="14.25">
      <c r="A357" s="310" t="s">
        <v>914</v>
      </c>
      <c r="B357" s="311">
        <v>28</v>
      </c>
      <c r="C357" s="311">
        <v>23</v>
      </c>
      <c r="D357" s="311">
        <v>23</v>
      </c>
      <c r="E357" s="313">
        <f t="shared" si="10"/>
        <v>82.14285714285714</v>
      </c>
      <c r="F357" s="313">
        <f t="shared" si="11"/>
        <v>100</v>
      </c>
    </row>
    <row r="358" spans="1:6" ht="14.25">
      <c r="A358" s="310" t="s">
        <v>745</v>
      </c>
      <c r="B358" s="311">
        <v>6229</v>
      </c>
      <c r="C358" s="311">
        <v>6163.66</v>
      </c>
      <c r="D358" s="311">
        <v>6163.66</v>
      </c>
      <c r="E358" s="313">
        <f t="shared" si="10"/>
        <v>98.95103547921015</v>
      </c>
      <c r="F358" s="313">
        <f t="shared" si="11"/>
        <v>100</v>
      </c>
    </row>
    <row r="359" spans="1:6" ht="14.25">
      <c r="A359" s="310" t="s">
        <v>915</v>
      </c>
      <c r="B359" s="311">
        <v>372</v>
      </c>
      <c r="C359" s="311">
        <v>450.62</v>
      </c>
      <c r="D359" s="311">
        <v>450.62</v>
      </c>
      <c r="E359" s="313">
        <f t="shared" si="10"/>
        <v>121.13440860215054</v>
      </c>
      <c r="F359" s="313">
        <f t="shared" si="11"/>
        <v>100</v>
      </c>
    </row>
    <row r="360" spans="1:6" ht="14.25">
      <c r="A360" s="310" t="s">
        <v>916</v>
      </c>
      <c r="B360" s="311">
        <v>2668</v>
      </c>
      <c r="C360" s="311">
        <v>2605.61</v>
      </c>
      <c r="D360" s="311">
        <v>2605.61</v>
      </c>
      <c r="E360" s="313">
        <f t="shared" si="10"/>
        <v>97.66154422788607</v>
      </c>
      <c r="F360" s="313">
        <f t="shared" si="11"/>
        <v>100</v>
      </c>
    </row>
    <row r="361" spans="1:6" ht="14.25">
      <c r="A361" s="310" t="s">
        <v>917</v>
      </c>
      <c r="B361" s="311">
        <v>58</v>
      </c>
      <c r="C361" s="311">
        <v>56.92</v>
      </c>
      <c r="D361" s="311">
        <v>56.92</v>
      </c>
      <c r="E361" s="313">
        <f t="shared" si="10"/>
        <v>98.13793103448276</v>
      </c>
      <c r="F361" s="313">
        <f t="shared" si="11"/>
        <v>100</v>
      </c>
    </row>
    <row r="362" spans="1:6" ht="14.25">
      <c r="A362" s="310" t="s">
        <v>918</v>
      </c>
      <c r="B362" s="311">
        <v>2415</v>
      </c>
      <c r="C362" s="311">
        <v>2411.7</v>
      </c>
      <c r="D362" s="311">
        <v>2411.7</v>
      </c>
      <c r="E362" s="313">
        <f t="shared" si="10"/>
        <v>99.86335403726707</v>
      </c>
      <c r="F362" s="313">
        <f t="shared" si="11"/>
        <v>100</v>
      </c>
    </row>
    <row r="363" spans="1:6" ht="14.25">
      <c r="A363" s="310" t="s">
        <v>747</v>
      </c>
      <c r="B363" s="311">
        <v>716</v>
      </c>
      <c r="C363" s="311">
        <v>638.81</v>
      </c>
      <c r="D363" s="311">
        <v>638.81</v>
      </c>
      <c r="E363" s="313">
        <f t="shared" si="10"/>
        <v>89.21927374301674</v>
      </c>
      <c r="F363" s="313">
        <f t="shared" si="11"/>
        <v>100</v>
      </c>
    </row>
    <row r="364" spans="1:6" ht="14.25">
      <c r="A364" s="310" t="s">
        <v>748</v>
      </c>
      <c r="B364" s="311">
        <v>10</v>
      </c>
      <c r="C364" s="311">
        <v>37</v>
      </c>
      <c r="D364" s="311">
        <v>37</v>
      </c>
      <c r="E364" s="313">
        <f t="shared" si="10"/>
        <v>370</v>
      </c>
      <c r="F364" s="313">
        <f t="shared" si="11"/>
        <v>100</v>
      </c>
    </row>
    <row r="365" spans="1:6" ht="14.25">
      <c r="A365" s="310" t="s">
        <v>919</v>
      </c>
      <c r="B365" s="311">
        <v>10</v>
      </c>
      <c r="C365" s="311">
        <v>37</v>
      </c>
      <c r="D365" s="311">
        <v>37</v>
      </c>
      <c r="E365" s="313">
        <f t="shared" si="10"/>
        <v>370</v>
      </c>
      <c r="F365" s="313">
        <f t="shared" si="11"/>
        <v>100</v>
      </c>
    </row>
    <row r="366" spans="1:6" ht="14.25">
      <c r="A366" s="310" t="s">
        <v>920</v>
      </c>
      <c r="B366" s="311">
        <v>7590</v>
      </c>
      <c r="C366" s="311">
        <v>9581.3</v>
      </c>
      <c r="D366" s="311">
        <v>9581.3</v>
      </c>
      <c r="E366" s="313">
        <f t="shared" si="10"/>
        <v>126.23583662714097</v>
      </c>
      <c r="F366" s="313">
        <f t="shared" si="11"/>
        <v>100</v>
      </c>
    </row>
    <row r="367" spans="1:6" ht="14.25">
      <c r="A367" s="310" t="s">
        <v>921</v>
      </c>
      <c r="B367" s="311">
        <v>4245</v>
      </c>
      <c r="C367" s="311">
        <v>5866.4</v>
      </c>
      <c r="D367" s="311">
        <v>5866.4</v>
      </c>
      <c r="E367" s="313">
        <f t="shared" si="10"/>
        <v>138.1955241460542</v>
      </c>
      <c r="F367" s="313">
        <f t="shared" si="11"/>
        <v>100</v>
      </c>
    </row>
    <row r="368" spans="1:6" ht="14.25">
      <c r="A368" s="310" t="s">
        <v>922</v>
      </c>
      <c r="B368" s="311">
        <v>3345</v>
      </c>
      <c r="C368" s="311">
        <v>3714.9</v>
      </c>
      <c r="D368" s="311">
        <v>3714.9</v>
      </c>
      <c r="E368" s="313">
        <f t="shared" si="10"/>
        <v>111.05829596412555</v>
      </c>
      <c r="F368" s="313">
        <f t="shared" si="11"/>
        <v>100</v>
      </c>
    </row>
    <row r="369" spans="1:6" ht="14.25">
      <c r="A369" s="310" t="s">
        <v>923</v>
      </c>
      <c r="B369" s="311">
        <v>245</v>
      </c>
      <c r="C369" s="311">
        <v>245</v>
      </c>
      <c r="D369" s="311">
        <v>245</v>
      </c>
      <c r="E369" s="313">
        <f t="shared" si="10"/>
        <v>100</v>
      </c>
      <c r="F369" s="313">
        <f t="shared" si="11"/>
        <v>100</v>
      </c>
    </row>
    <row r="370" spans="1:6" ht="14.25">
      <c r="A370" s="310" t="s">
        <v>924</v>
      </c>
      <c r="B370" s="311">
        <v>225</v>
      </c>
      <c r="C370" s="311">
        <v>225</v>
      </c>
      <c r="D370" s="311">
        <v>225</v>
      </c>
      <c r="E370" s="313">
        <f t="shared" si="10"/>
        <v>100</v>
      </c>
      <c r="F370" s="313">
        <f t="shared" si="11"/>
        <v>100</v>
      </c>
    </row>
    <row r="371" spans="1:6" ht="14.25">
      <c r="A371" s="310" t="s">
        <v>925</v>
      </c>
      <c r="B371" s="311">
        <v>20</v>
      </c>
      <c r="C371" s="311">
        <v>20</v>
      </c>
      <c r="D371" s="311">
        <v>20</v>
      </c>
      <c r="E371" s="313">
        <f t="shared" si="10"/>
        <v>100</v>
      </c>
      <c r="F371" s="313">
        <f t="shared" si="11"/>
        <v>100</v>
      </c>
    </row>
    <row r="372" spans="1:6" ht="14.25">
      <c r="A372" s="310" t="s">
        <v>926</v>
      </c>
      <c r="B372" s="311"/>
      <c r="C372" s="311">
        <v>380</v>
      </c>
      <c r="D372" s="311">
        <v>380</v>
      </c>
      <c r="E372" s="313"/>
      <c r="F372" s="313">
        <f t="shared" si="11"/>
        <v>100</v>
      </c>
    </row>
    <row r="373" spans="1:6" ht="14.25">
      <c r="A373" s="310" t="s">
        <v>927</v>
      </c>
      <c r="B373" s="311"/>
      <c r="C373" s="311">
        <v>164</v>
      </c>
      <c r="D373" s="311">
        <v>164</v>
      </c>
      <c r="E373" s="313"/>
      <c r="F373" s="313">
        <f t="shared" si="11"/>
        <v>100</v>
      </c>
    </row>
    <row r="374" spans="1:6" ht="14.25">
      <c r="A374" s="310" t="s">
        <v>928</v>
      </c>
      <c r="B374" s="311"/>
      <c r="C374" s="311">
        <v>216</v>
      </c>
      <c r="D374" s="311">
        <v>216</v>
      </c>
      <c r="E374" s="313"/>
      <c r="F374" s="313">
        <f t="shared" si="11"/>
        <v>100</v>
      </c>
    </row>
    <row r="375" spans="1:6" ht="14.25">
      <c r="A375" s="310" t="s">
        <v>929</v>
      </c>
      <c r="B375" s="311">
        <v>2542</v>
      </c>
      <c r="C375" s="311">
        <v>2773.12</v>
      </c>
      <c r="D375" s="311">
        <v>2773.12</v>
      </c>
      <c r="E375" s="313">
        <f t="shared" si="10"/>
        <v>109.09205350118016</v>
      </c>
      <c r="F375" s="313">
        <f t="shared" si="11"/>
        <v>100</v>
      </c>
    </row>
    <row r="376" spans="1:6" ht="14.25">
      <c r="A376" s="310" t="s">
        <v>930</v>
      </c>
      <c r="B376" s="311">
        <v>131</v>
      </c>
      <c r="C376" s="311">
        <v>160.44</v>
      </c>
      <c r="D376" s="311">
        <v>160.44</v>
      </c>
      <c r="E376" s="313">
        <f t="shared" si="10"/>
        <v>122.47328244274809</v>
      </c>
      <c r="F376" s="313">
        <f t="shared" si="11"/>
        <v>100</v>
      </c>
    </row>
    <row r="377" spans="1:6" ht="14.25">
      <c r="A377" s="310" t="s">
        <v>931</v>
      </c>
      <c r="B377" s="311">
        <v>2411</v>
      </c>
      <c r="C377" s="311">
        <v>2612.68</v>
      </c>
      <c r="D377" s="311">
        <v>2612.68</v>
      </c>
      <c r="E377" s="313">
        <f t="shared" si="10"/>
        <v>108.36499377851514</v>
      </c>
      <c r="F377" s="313">
        <f t="shared" si="11"/>
        <v>100</v>
      </c>
    </row>
    <row r="378" spans="1:6" ht="14.25">
      <c r="A378" s="310" t="s">
        <v>932</v>
      </c>
      <c r="B378" s="311">
        <v>2420</v>
      </c>
      <c r="C378" s="311">
        <v>9289.52</v>
      </c>
      <c r="D378" s="311">
        <v>9289.52</v>
      </c>
      <c r="E378" s="313">
        <f t="shared" si="10"/>
        <v>383.86446280991737</v>
      </c>
      <c r="F378" s="313">
        <f t="shared" si="11"/>
        <v>100</v>
      </c>
    </row>
    <row r="379" spans="1:6" ht="14.25">
      <c r="A379" s="310" t="s">
        <v>933</v>
      </c>
      <c r="B379" s="311">
        <v>2420</v>
      </c>
      <c r="C379" s="311">
        <v>9289.52</v>
      </c>
      <c r="D379" s="311">
        <v>9289.52</v>
      </c>
      <c r="E379" s="313">
        <f t="shared" si="10"/>
        <v>383.86446280991737</v>
      </c>
      <c r="F379" s="313">
        <f t="shared" si="11"/>
        <v>100</v>
      </c>
    </row>
    <row r="380" spans="1:6" ht="14.25">
      <c r="A380" s="310" t="s">
        <v>750</v>
      </c>
      <c r="B380" s="311">
        <v>168</v>
      </c>
      <c r="C380" s="311">
        <v>6815.48</v>
      </c>
      <c r="D380" s="311">
        <v>6815.48</v>
      </c>
      <c r="E380" s="313">
        <f t="shared" si="10"/>
        <v>4056.833333333333</v>
      </c>
      <c r="F380" s="313">
        <f t="shared" si="11"/>
        <v>100</v>
      </c>
    </row>
    <row r="381" spans="1:6" ht="14.25">
      <c r="A381" s="310" t="s">
        <v>934</v>
      </c>
      <c r="B381" s="311"/>
      <c r="C381" s="311">
        <v>6567.06</v>
      </c>
      <c r="D381" s="311">
        <v>6567.06</v>
      </c>
      <c r="E381" s="313"/>
      <c r="F381" s="313">
        <f t="shared" si="11"/>
        <v>100</v>
      </c>
    </row>
    <row r="382" spans="1:6" ht="14.25">
      <c r="A382" s="310" t="s">
        <v>935</v>
      </c>
      <c r="B382" s="311">
        <v>110</v>
      </c>
      <c r="C382" s="311">
        <v>210</v>
      </c>
      <c r="D382" s="311">
        <v>210</v>
      </c>
      <c r="E382" s="313">
        <f t="shared" si="10"/>
        <v>190.9090909090909</v>
      </c>
      <c r="F382" s="313">
        <f t="shared" si="11"/>
        <v>100</v>
      </c>
    </row>
    <row r="383" spans="1:6" ht="14.25">
      <c r="A383" s="310" t="s">
        <v>936</v>
      </c>
      <c r="B383" s="311">
        <v>58</v>
      </c>
      <c r="C383" s="311">
        <v>38.42</v>
      </c>
      <c r="D383" s="311">
        <v>38.42</v>
      </c>
      <c r="E383" s="313">
        <f t="shared" si="10"/>
        <v>66.24137931034483</v>
      </c>
      <c r="F383" s="313">
        <f t="shared" si="11"/>
        <v>100</v>
      </c>
    </row>
    <row r="384" spans="1:6" ht="14.25">
      <c r="A384" s="310" t="s">
        <v>937</v>
      </c>
      <c r="B384" s="311">
        <v>0</v>
      </c>
      <c r="C384" s="311">
        <v>149.4</v>
      </c>
      <c r="D384" s="311">
        <v>4.9</v>
      </c>
      <c r="E384" s="313"/>
      <c r="F384" s="313">
        <f t="shared" si="11"/>
        <v>3.2797858099062918</v>
      </c>
    </row>
    <row r="385" spans="1:6" ht="14.25">
      <c r="A385" s="310" t="s">
        <v>938</v>
      </c>
      <c r="B385" s="311">
        <v>0</v>
      </c>
      <c r="C385" s="311">
        <v>149.4</v>
      </c>
      <c r="D385" s="311">
        <v>4.9</v>
      </c>
      <c r="E385" s="313"/>
      <c r="F385" s="313">
        <f t="shared" si="11"/>
        <v>3.2797858099062918</v>
      </c>
    </row>
    <row r="386" spans="1:6" ht="14.25">
      <c r="A386" s="310" t="s">
        <v>228</v>
      </c>
      <c r="B386" s="311">
        <v>22110</v>
      </c>
      <c r="C386" s="311">
        <v>48328.05</v>
      </c>
      <c r="D386" s="311">
        <v>48279.95</v>
      </c>
      <c r="E386" s="313">
        <f t="shared" si="10"/>
        <v>218.3625056535504</v>
      </c>
      <c r="F386" s="313">
        <f t="shared" si="11"/>
        <v>99.90047187916747</v>
      </c>
    </row>
    <row r="387" spans="1:6" ht="14.25">
      <c r="A387" s="310" t="s">
        <v>753</v>
      </c>
      <c r="B387" s="311">
        <v>240</v>
      </c>
      <c r="C387" s="311">
        <v>358.76</v>
      </c>
      <c r="D387" s="311">
        <v>358.76</v>
      </c>
      <c r="E387" s="313">
        <f t="shared" si="10"/>
        <v>149.48333333333332</v>
      </c>
      <c r="F387" s="313">
        <f t="shared" si="11"/>
        <v>100</v>
      </c>
    </row>
    <row r="388" spans="1:6" ht="14.25">
      <c r="A388" s="310" t="s">
        <v>939</v>
      </c>
      <c r="B388" s="311">
        <v>240</v>
      </c>
      <c r="C388" s="311">
        <v>358.76</v>
      </c>
      <c r="D388" s="311">
        <v>358.76</v>
      </c>
      <c r="E388" s="313">
        <f t="shared" si="10"/>
        <v>149.48333333333332</v>
      </c>
      <c r="F388" s="313">
        <f t="shared" si="11"/>
        <v>100</v>
      </c>
    </row>
    <row r="389" spans="1:6" ht="14.25">
      <c r="A389" s="310" t="s">
        <v>756</v>
      </c>
      <c r="B389" s="311">
        <f>B390+B391+B392</f>
        <v>498</v>
      </c>
      <c r="C389" s="311">
        <v>884.07</v>
      </c>
      <c r="D389" s="311">
        <v>884.07</v>
      </c>
      <c r="E389" s="313">
        <f t="shared" si="10"/>
        <v>177.52409638554218</v>
      </c>
      <c r="F389" s="313">
        <f t="shared" si="11"/>
        <v>100</v>
      </c>
    </row>
    <row r="390" spans="1:6" ht="14.25">
      <c r="A390" s="310" t="s">
        <v>757</v>
      </c>
      <c r="B390" s="311">
        <v>324</v>
      </c>
      <c r="C390" s="311">
        <v>806.93</v>
      </c>
      <c r="D390" s="311">
        <v>806.93</v>
      </c>
      <c r="E390" s="313">
        <f aca="true" t="shared" si="12" ref="E390:E453">D390/B390*100</f>
        <v>249.05246913580243</v>
      </c>
      <c r="F390" s="313">
        <f aca="true" t="shared" si="13" ref="F390:F453">D390/C390*100</f>
        <v>100</v>
      </c>
    </row>
    <row r="391" spans="1:6" ht="14.25">
      <c r="A391" s="310" t="s">
        <v>758</v>
      </c>
      <c r="B391" s="311">
        <v>128</v>
      </c>
      <c r="C391" s="311">
        <v>77.14</v>
      </c>
      <c r="D391" s="311">
        <v>77.14</v>
      </c>
      <c r="E391" s="313">
        <f t="shared" si="12"/>
        <v>60.265625</v>
      </c>
      <c r="F391" s="313">
        <f t="shared" si="13"/>
        <v>100</v>
      </c>
    </row>
    <row r="392" spans="1:6" ht="14.25">
      <c r="A392" s="310" t="s">
        <v>940</v>
      </c>
      <c r="B392" s="311">
        <v>46</v>
      </c>
      <c r="C392" s="311">
        <v>0</v>
      </c>
      <c r="D392" s="311">
        <v>0</v>
      </c>
      <c r="E392" s="313">
        <f t="shared" si="12"/>
        <v>0</v>
      </c>
      <c r="F392" s="313"/>
    </row>
    <row r="393" spans="1:6" ht="14.25">
      <c r="A393" s="310" t="s">
        <v>759</v>
      </c>
      <c r="B393" s="311">
        <v>2349</v>
      </c>
      <c r="C393" s="311">
        <v>3253.58</v>
      </c>
      <c r="D393" s="311">
        <v>3253.58</v>
      </c>
      <c r="E393" s="313">
        <f t="shared" si="12"/>
        <v>138.5091528309919</v>
      </c>
      <c r="F393" s="313">
        <f t="shared" si="13"/>
        <v>100</v>
      </c>
    </row>
    <row r="394" spans="1:6" ht="14.25">
      <c r="A394" s="310" t="s">
        <v>760</v>
      </c>
      <c r="B394" s="311">
        <v>25</v>
      </c>
      <c r="C394" s="311">
        <v>291.99</v>
      </c>
      <c r="D394" s="311">
        <v>291.99</v>
      </c>
      <c r="E394" s="313">
        <f t="shared" si="12"/>
        <v>1167.96</v>
      </c>
      <c r="F394" s="313">
        <f t="shared" si="13"/>
        <v>100</v>
      </c>
    </row>
    <row r="395" spans="1:6" ht="14.25">
      <c r="A395" s="310" t="s">
        <v>761</v>
      </c>
      <c r="B395" s="311">
        <v>1588</v>
      </c>
      <c r="C395" s="311">
        <v>2252.89</v>
      </c>
      <c r="D395" s="311">
        <v>2252.89</v>
      </c>
      <c r="E395" s="313">
        <f t="shared" si="12"/>
        <v>141.86964735516372</v>
      </c>
      <c r="F395" s="313">
        <f t="shared" si="13"/>
        <v>100</v>
      </c>
    </row>
    <row r="396" spans="1:6" ht="14.25">
      <c r="A396" s="310" t="s">
        <v>941</v>
      </c>
      <c r="B396" s="311">
        <v>736</v>
      </c>
      <c r="C396" s="311">
        <v>708.7</v>
      </c>
      <c r="D396" s="311">
        <v>708.7</v>
      </c>
      <c r="E396" s="313">
        <f t="shared" si="12"/>
        <v>96.29076086956523</v>
      </c>
      <c r="F396" s="313">
        <f t="shared" si="13"/>
        <v>100</v>
      </c>
    </row>
    <row r="397" spans="1:6" ht="14.25">
      <c r="A397" s="310" t="s">
        <v>762</v>
      </c>
      <c r="B397" s="311">
        <v>5193</v>
      </c>
      <c r="C397" s="311">
        <v>18964.37</v>
      </c>
      <c r="D397" s="311">
        <v>18964.37</v>
      </c>
      <c r="E397" s="313">
        <f t="shared" si="12"/>
        <v>365.1910263816676</v>
      </c>
      <c r="F397" s="313">
        <f t="shared" si="13"/>
        <v>100</v>
      </c>
    </row>
    <row r="398" spans="1:6" ht="14.25">
      <c r="A398" s="310" t="s">
        <v>763</v>
      </c>
      <c r="B398" s="311">
        <v>228</v>
      </c>
      <c r="C398" s="311">
        <v>942.19</v>
      </c>
      <c r="D398" s="311">
        <v>942.19</v>
      </c>
      <c r="E398" s="313">
        <f t="shared" si="12"/>
        <v>413.24122807017545</v>
      </c>
      <c r="F398" s="313">
        <f t="shared" si="13"/>
        <v>100</v>
      </c>
    </row>
    <row r="399" spans="1:6" ht="14.25">
      <c r="A399" s="310" t="s">
        <v>764</v>
      </c>
      <c r="B399" s="311"/>
      <c r="C399" s="311">
        <v>29.4</v>
      </c>
      <c r="D399" s="311">
        <v>29.4</v>
      </c>
      <c r="E399" s="313"/>
      <c r="F399" s="313">
        <f t="shared" si="13"/>
        <v>100</v>
      </c>
    </row>
    <row r="400" spans="1:6" ht="14.25">
      <c r="A400" s="310" t="s">
        <v>942</v>
      </c>
      <c r="B400" s="311">
        <v>4502</v>
      </c>
      <c r="C400" s="311">
        <v>8308.68</v>
      </c>
      <c r="D400" s="311">
        <v>8308.68</v>
      </c>
      <c r="E400" s="313">
        <f t="shared" si="12"/>
        <v>184.55530875166593</v>
      </c>
      <c r="F400" s="313">
        <f t="shared" si="13"/>
        <v>100</v>
      </c>
    </row>
    <row r="401" spans="1:6" ht="14.25">
      <c r="A401" s="310" t="s">
        <v>943</v>
      </c>
      <c r="B401" s="311">
        <v>113</v>
      </c>
      <c r="C401" s="311">
        <v>490.8</v>
      </c>
      <c r="D401" s="311">
        <v>490.8</v>
      </c>
      <c r="E401" s="313">
        <f t="shared" si="12"/>
        <v>434.33628318584067</v>
      </c>
      <c r="F401" s="313">
        <f t="shared" si="13"/>
        <v>100</v>
      </c>
    </row>
    <row r="402" spans="1:6" ht="14.25">
      <c r="A402" s="310" t="s">
        <v>944</v>
      </c>
      <c r="B402" s="311"/>
      <c r="C402" s="311">
        <v>9068.53</v>
      </c>
      <c r="D402" s="311">
        <v>9068.53</v>
      </c>
      <c r="E402" s="313"/>
      <c r="F402" s="313">
        <f t="shared" si="13"/>
        <v>100</v>
      </c>
    </row>
    <row r="403" spans="1:6" ht="14.25">
      <c r="A403" s="310" t="s">
        <v>945</v>
      </c>
      <c r="B403" s="311">
        <v>350</v>
      </c>
      <c r="C403" s="311">
        <v>124.77</v>
      </c>
      <c r="D403" s="311">
        <v>124.77</v>
      </c>
      <c r="E403" s="313">
        <f t="shared" si="12"/>
        <v>35.64857142857143</v>
      </c>
      <c r="F403" s="313">
        <f t="shared" si="13"/>
        <v>100</v>
      </c>
    </row>
    <row r="404" spans="1:6" ht="14.25">
      <c r="A404" s="310" t="s">
        <v>946</v>
      </c>
      <c r="B404" s="311">
        <v>43</v>
      </c>
      <c r="C404" s="311">
        <v>131.75</v>
      </c>
      <c r="D404" s="311">
        <v>131.75</v>
      </c>
      <c r="E404" s="313">
        <f t="shared" si="12"/>
        <v>306.3953488372093</v>
      </c>
      <c r="F404" s="313">
        <f t="shared" si="13"/>
        <v>100</v>
      </c>
    </row>
    <row r="405" spans="1:6" ht="14.25">
      <c r="A405" s="310" t="s">
        <v>947</v>
      </c>
      <c r="B405" s="311"/>
      <c r="C405" s="311">
        <v>89.25</v>
      </c>
      <c r="D405" s="311">
        <v>89.25</v>
      </c>
      <c r="E405" s="313"/>
      <c r="F405" s="313">
        <f t="shared" si="13"/>
        <v>100</v>
      </c>
    </row>
    <row r="406" spans="1:6" ht="14.25">
      <c r="A406" s="310" t="s">
        <v>948</v>
      </c>
      <c r="B406" s="311">
        <v>43</v>
      </c>
      <c r="C406" s="311">
        <v>42.5</v>
      </c>
      <c r="D406" s="311">
        <v>42.5</v>
      </c>
      <c r="E406" s="313">
        <f t="shared" si="12"/>
        <v>98.83720930232558</v>
      </c>
      <c r="F406" s="313">
        <f t="shared" si="13"/>
        <v>100</v>
      </c>
    </row>
    <row r="407" spans="1:6" ht="14.25">
      <c r="A407" s="310" t="s">
        <v>766</v>
      </c>
      <c r="B407" s="311">
        <v>1396</v>
      </c>
      <c r="C407" s="311">
        <v>2505.11</v>
      </c>
      <c r="D407" s="311">
        <v>2495.01</v>
      </c>
      <c r="E407" s="313">
        <f t="shared" si="12"/>
        <v>178.72564469914042</v>
      </c>
      <c r="F407" s="313">
        <f t="shared" si="13"/>
        <v>99.59682409155685</v>
      </c>
    </row>
    <row r="408" spans="1:6" ht="14.25">
      <c r="A408" s="310" t="s">
        <v>949</v>
      </c>
      <c r="B408" s="311">
        <v>666</v>
      </c>
      <c r="C408" s="311">
        <v>2505.11</v>
      </c>
      <c r="D408" s="311">
        <v>2495.01</v>
      </c>
      <c r="E408" s="313">
        <f t="shared" si="12"/>
        <v>374.62612612612617</v>
      </c>
      <c r="F408" s="313">
        <f t="shared" si="13"/>
        <v>99.59682409155685</v>
      </c>
    </row>
    <row r="409" spans="1:6" ht="14.25">
      <c r="A409" s="310" t="s">
        <v>767</v>
      </c>
      <c r="B409" s="311">
        <v>730</v>
      </c>
      <c r="C409" s="311">
        <v>0</v>
      </c>
      <c r="D409" s="311">
        <v>0</v>
      </c>
      <c r="E409" s="313">
        <f t="shared" si="12"/>
        <v>0</v>
      </c>
      <c r="F409" s="313"/>
    </row>
    <row r="410" spans="1:6" ht="14.25">
      <c r="A410" s="310" t="s">
        <v>768</v>
      </c>
      <c r="B410" s="311">
        <v>1</v>
      </c>
      <c r="C410" s="311">
        <v>1.32</v>
      </c>
      <c r="D410" s="311">
        <v>1.32</v>
      </c>
      <c r="E410" s="313">
        <f t="shared" si="12"/>
        <v>132</v>
      </c>
      <c r="F410" s="313">
        <f t="shared" si="13"/>
        <v>100</v>
      </c>
    </row>
    <row r="411" spans="1:6" ht="14.25">
      <c r="A411" s="310" t="s">
        <v>769</v>
      </c>
      <c r="B411" s="311">
        <v>1</v>
      </c>
      <c r="C411" s="311">
        <v>1.32</v>
      </c>
      <c r="D411" s="311">
        <v>1.32</v>
      </c>
      <c r="E411" s="313">
        <f t="shared" si="12"/>
        <v>132</v>
      </c>
      <c r="F411" s="313">
        <f t="shared" si="13"/>
        <v>100</v>
      </c>
    </row>
    <row r="412" spans="1:6" ht="14.25">
      <c r="A412" s="310" t="s">
        <v>950</v>
      </c>
      <c r="B412" s="311">
        <v>0</v>
      </c>
      <c r="C412" s="311">
        <v>0</v>
      </c>
      <c r="D412" s="311">
        <v>0</v>
      </c>
      <c r="E412" s="313"/>
      <c r="F412" s="313"/>
    </row>
    <row r="413" spans="1:6" ht="14.25">
      <c r="A413" s="310" t="s">
        <v>951</v>
      </c>
      <c r="B413" s="311">
        <v>11140</v>
      </c>
      <c r="C413" s="311">
        <v>20001.28</v>
      </c>
      <c r="D413" s="311">
        <v>20001.28</v>
      </c>
      <c r="E413" s="313">
        <f t="shared" si="12"/>
        <v>179.54470377019746</v>
      </c>
      <c r="F413" s="313">
        <f t="shared" si="13"/>
        <v>100</v>
      </c>
    </row>
    <row r="414" spans="1:6" ht="14.25">
      <c r="A414" s="310" t="s">
        <v>952</v>
      </c>
      <c r="B414" s="311">
        <v>11140</v>
      </c>
      <c r="C414" s="311">
        <v>20001.28</v>
      </c>
      <c r="D414" s="311">
        <v>20001.28</v>
      </c>
      <c r="E414" s="313">
        <f t="shared" si="12"/>
        <v>179.54470377019746</v>
      </c>
      <c r="F414" s="313">
        <f t="shared" si="13"/>
        <v>100</v>
      </c>
    </row>
    <row r="415" spans="1:6" ht="14.25">
      <c r="A415" s="310" t="s">
        <v>953</v>
      </c>
      <c r="B415" s="311">
        <v>1105</v>
      </c>
      <c r="C415" s="311">
        <v>1883.08</v>
      </c>
      <c r="D415" s="311">
        <v>1883.08</v>
      </c>
      <c r="E415" s="313">
        <f t="shared" si="12"/>
        <v>170.41447963800906</v>
      </c>
      <c r="F415" s="313">
        <f t="shared" si="13"/>
        <v>100</v>
      </c>
    </row>
    <row r="416" spans="1:6" ht="14.25">
      <c r="A416" s="310" t="s">
        <v>954</v>
      </c>
      <c r="B416" s="311">
        <v>810</v>
      </c>
      <c r="C416" s="311">
        <v>1863.16</v>
      </c>
      <c r="D416" s="311">
        <v>1863.16</v>
      </c>
      <c r="E416" s="313">
        <f t="shared" si="12"/>
        <v>230.01975308641977</v>
      </c>
      <c r="F416" s="313">
        <f t="shared" si="13"/>
        <v>100</v>
      </c>
    </row>
    <row r="417" spans="1:6" ht="14.25">
      <c r="A417" s="310" t="s">
        <v>955</v>
      </c>
      <c r="B417" s="311">
        <v>295</v>
      </c>
      <c r="C417" s="311">
        <v>19.92</v>
      </c>
      <c r="D417" s="311">
        <v>19.92</v>
      </c>
      <c r="E417" s="313">
        <f t="shared" si="12"/>
        <v>6.752542372881357</v>
      </c>
      <c r="F417" s="313">
        <f t="shared" si="13"/>
        <v>100</v>
      </c>
    </row>
    <row r="418" spans="1:6" ht="14.25">
      <c r="A418" s="310" t="s">
        <v>956</v>
      </c>
      <c r="B418" s="311">
        <v>145</v>
      </c>
      <c r="C418" s="311">
        <v>272.94</v>
      </c>
      <c r="D418" s="311">
        <v>272.94</v>
      </c>
      <c r="E418" s="313">
        <f t="shared" si="12"/>
        <v>188.2344827586207</v>
      </c>
      <c r="F418" s="313">
        <f t="shared" si="13"/>
        <v>100</v>
      </c>
    </row>
    <row r="419" spans="1:6" ht="14.25">
      <c r="A419" s="310" t="s">
        <v>957</v>
      </c>
      <c r="B419" s="311">
        <v>145</v>
      </c>
      <c r="C419" s="311">
        <v>272.94</v>
      </c>
      <c r="D419" s="311">
        <v>272.94</v>
      </c>
      <c r="E419" s="313">
        <f t="shared" si="12"/>
        <v>188.2344827586207</v>
      </c>
      <c r="F419" s="313">
        <f t="shared" si="13"/>
        <v>100</v>
      </c>
    </row>
    <row r="420" spans="1:6" ht="14.25">
      <c r="A420" s="310" t="s">
        <v>958</v>
      </c>
      <c r="B420" s="311"/>
      <c r="C420" s="311">
        <v>0</v>
      </c>
      <c r="D420" s="311">
        <v>0</v>
      </c>
      <c r="E420" s="313"/>
      <c r="F420" s="313"/>
    </row>
    <row r="421" spans="1:6" ht="14.25">
      <c r="A421" s="310" t="s">
        <v>772</v>
      </c>
      <c r="B421" s="311"/>
      <c r="C421" s="311">
        <v>2.87</v>
      </c>
      <c r="D421" s="311">
        <v>2.87</v>
      </c>
      <c r="E421" s="313"/>
      <c r="F421" s="313">
        <f t="shared" si="13"/>
        <v>100</v>
      </c>
    </row>
    <row r="422" spans="1:6" ht="14.25">
      <c r="A422" s="310" t="s">
        <v>959</v>
      </c>
      <c r="B422" s="311"/>
      <c r="C422" s="311">
        <v>2.87</v>
      </c>
      <c r="D422" s="311">
        <v>2.87</v>
      </c>
      <c r="E422" s="313"/>
      <c r="F422" s="313">
        <f t="shared" si="13"/>
        <v>100</v>
      </c>
    </row>
    <row r="423" spans="1:6" ht="14.25">
      <c r="A423" s="310" t="s">
        <v>960</v>
      </c>
      <c r="B423" s="311"/>
      <c r="C423" s="311">
        <v>68.92</v>
      </c>
      <c r="D423" s="311">
        <v>30.92</v>
      </c>
      <c r="E423" s="313"/>
      <c r="F423" s="313">
        <f t="shared" si="13"/>
        <v>44.86360998258851</v>
      </c>
    </row>
    <row r="424" spans="1:6" ht="14.25">
      <c r="A424" s="310" t="s">
        <v>961</v>
      </c>
      <c r="B424" s="311"/>
      <c r="C424" s="311">
        <v>68.92</v>
      </c>
      <c r="D424" s="311">
        <v>30.92</v>
      </c>
      <c r="E424" s="313"/>
      <c r="F424" s="313">
        <f t="shared" si="13"/>
        <v>44.86360998258851</v>
      </c>
    </row>
    <row r="425" spans="1:6" ht="14.25">
      <c r="A425" s="310" t="s">
        <v>229</v>
      </c>
      <c r="B425" s="311">
        <v>4235</v>
      </c>
      <c r="C425" s="311">
        <v>18483.38</v>
      </c>
      <c r="D425" s="311">
        <v>17975.38</v>
      </c>
      <c r="E425" s="313">
        <f t="shared" si="12"/>
        <v>424.44817001180644</v>
      </c>
      <c r="F425" s="313">
        <f t="shared" si="13"/>
        <v>97.251584937387</v>
      </c>
    </row>
    <row r="426" spans="1:6" ht="14.25">
      <c r="A426" s="310" t="s">
        <v>775</v>
      </c>
      <c r="B426" s="311">
        <f>B427+B428+B429</f>
        <v>608</v>
      </c>
      <c r="C426" s="311">
        <v>602.56</v>
      </c>
      <c r="D426" s="311">
        <v>602.56</v>
      </c>
      <c r="E426" s="313">
        <f t="shared" si="12"/>
        <v>99.10526315789473</v>
      </c>
      <c r="F426" s="313">
        <f t="shared" si="13"/>
        <v>100</v>
      </c>
    </row>
    <row r="427" spans="1:6" ht="14.25">
      <c r="A427" s="310" t="s">
        <v>962</v>
      </c>
      <c r="B427" s="311">
        <v>442</v>
      </c>
      <c r="C427" s="311">
        <v>437.51</v>
      </c>
      <c r="D427" s="311">
        <v>437.51</v>
      </c>
      <c r="E427" s="313">
        <f t="shared" si="12"/>
        <v>98.9841628959276</v>
      </c>
      <c r="F427" s="313">
        <f t="shared" si="13"/>
        <v>100</v>
      </c>
    </row>
    <row r="428" spans="1:6" ht="14.25">
      <c r="A428" s="310" t="s">
        <v>963</v>
      </c>
      <c r="B428" s="311">
        <v>16</v>
      </c>
      <c r="C428" s="311">
        <v>16.5</v>
      </c>
      <c r="D428" s="311">
        <v>16.5</v>
      </c>
      <c r="E428" s="313">
        <f t="shared" si="12"/>
        <v>103.125</v>
      </c>
      <c r="F428" s="313">
        <f t="shared" si="13"/>
        <v>100</v>
      </c>
    </row>
    <row r="429" spans="1:6" ht="14.25">
      <c r="A429" s="310" t="s">
        <v>964</v>
      </c>
      <c r="B429" s="311">
        <v>150</v>
      </c>
      <c r="C429" s="311">
        <v>148.55</v>
      </c>
      <c r="D429" s="311">
        <v>148.55</v>
      </c>
      <c r="E429" s="313">
        <f t="shared" si="12"/>
        <v>99.03333333333335</v>
      </c>
      <c r="F429" s="313">
        <f t="shared" si="13"/>
        <v>100</v>
      </c>
    </row>
    <row r="430" spans="1:6" ht="14.25">
      <c r="A430" s="310" t="s">
        <v>965</v>
      </c>
      <c r="B430" s="311">
        <v>2993</v>
      </c>
      <c r="C430" s="311">
        <v>15087.85</v>
      </c>
      <c r="D430" s="311">
        <v>14667.85</v>
      </c>
      <c r="E430" s="313">
        <f t="shared" si="12"/>
        <v>490.0718342799866</v>
      </c>
      <c r="F430" s="313">
        <f t="shared" si="13"/>
        <v>97.21630318435032</v>
      </c>
    </row>
    <row r="431" spans="1:6" ht="14.25">
      <c r="A431" s="310" t="s">
        <v>966</v>
      </c>
      <c r="B431" s="311">
        <v>2240</v>
      </c>
      <c r="C431" s="311">
        <v>3508.24</v>
      </c>
      <c r="D431" s="311">
        <v>3508.24</v>
      </c>
      <c r="E431" s="313">
        <f t="shared" si="12"/>
        <v>156.61785714285713</v>
      </c>
      <c r="F431" s="313">
        <f t="shared" si="13"/>
        <v>100</v>
      </c>
    </row>
    <row r="432" spans="1:6" ht="14.25">
      <c r="A432" s="310" t="s">
        <v>967</v>
      </c>
      <c r="B432" s="311">
        <v>627</v>
      </c>
      <c r="C432" s="311">
        <v>10340.61</v>
      </c>
      <c r="D432" s="311">
        <v>9920.61</v>
      </c>
      <c r="E432" s="313">
        <f t="shared" si="12"/>
        <v>1582.2344497607655</v>
      </c>
      <c r="F432" s="313">
        <f t="shared" si="13"/>
        <v>95.93834406287444</v>
      </c>
    </row>
    <row r="433" spans="1:6" ht="14.25">
      <c r="A433" s="310" t="s">
        <v>968</v>
      </c>
      <c r="B433" s="311"/>
      <c r="C433" s="311">
        <v>963</v>
      </c>
      <c r="D433" s="311">
        <v>963</v>
      </c>
      <c r="E433" s="313"/>
      <c r="F433" s="313">
        <f t="shared" si="13"/>
        <v>100</v>
      </c>
    </row>
    <row r="434" spans="1:6" ht="14.25">
      <c r="A434" s="310" t="s">
        <v>969</v>
      </c>
      <c r="B434" s="311">
        <v>56</v>
      </c>
      <c r="C434" s="311">
        <v>56</v>
      </c>
      <c r="D434" s="311">
        <v>56</v>
      </c>
      <c r="E434" s="313">
        <f t="shared" si="12"/>
        <v>100</v>
      </c>
      <c r="F434" s="313">
        <f t="shared" si="13"/>
        <v>100</v>
      </c>
    </row>
    <row r="435" spans="1:6" ht="14.25">
      <c r="A435" s="310" t="s">
        <v>970</v>
      </c>
      <c r="B435" s="311">
        <v>70</v>
      </c>
      <c r="C435" s="311">
        <v>220</v>
      </c>
      <c r="D435" s="311">
        <v>220</v>
      </c>
      <c r="E435" s="313">
        <f t="shared" si="12"/>
        <v>314.2857142857143</v>
      </c>
      <c r="F435" s="313">
        <f t="shared" si="13"/>
        <v>100</v>
      </c>
    </row>
    <row r="436" spans="1:6" ht="14.25">
      <c r="A436" s="310" t="s">
        <v>777</v>
      </c>
      <c r="B436" s="311">
        <v>634</v>
      </c>
      <c r="C436" s="311">
        <v>597.97</v>
      </c>
      <c r="D436" s="311">
        <v>597.97</v>
      </c>
      <c r="E436" s="313">
        <f t="shared" si="12"/>
        <v>94.31703470031546</v>
      </c>
      <c r="F436" s="313">
        <f t="shared" si="13"/>
        <v>100</v>
      </c>
    </row>
    <row r="437" spans="1:6" ht="14.25">
      <c r="A437" s="310" t="s">
        <v>778</v>
      </c>
      <c r="B437" s="311">
        <v>408</v>
      </c>
      <c r="C437" s="311">
        <v>379.13</v>
      </c>
      <c r="D437" s="311">
        <v>379.13</v>
      </c>
      <c r="E437" s="313">
        <f t="shared" si="12"/>
        <v>92.92401960784314</v>
      </c>
      <c r="F437" s="313">
        <f t="shared" si="13"/>
        <v>100</v>
      </c>
    </row>
    <row r="438" spans="1:6" ht="14.25">
      <c r="A438" s="310" t="s">
        <v>971</v>
      </c>
      <c r="B438" s="311">
        <v>76</v>
      </c>
      <c r="C438" s="311">
        <v>51.22</v>
      </c>
      <c r="D438" s="311">
        <v>51.22</v>
      </c>
      <c r="E438" s="313">
        <f t="shared" si="12"/>
        <v>67.39473684210526</v>
      </c>
      <c r="F438" s="313">
        <f t="shared" si="13"/>
        <v>100</v>
      </c>
    </row>
    <row r="439" spans="1:6" ht="14.25">
      <c r="A439" s="310" t="s">
        <v>972</v>
      </c>
      <c r="B439" s="311">
        <v>100</v>
      </c>
      <c r="C439" s="311">
        <v>117.62</v>
      </c>
      <c r="D439" s="311">
        <v>117.62</v>
      </c>
      <c r="E439" s="313">
        <f t="shared" si="12"/>
        <v>117.62000000000002</v>
      </c>
      <c r="F439" s="313">
        <f t="shared" si="13"/>
        <v>100</v>
      </c>
    </row>
    <row r="440" spans="1:6" ht="14.25">
      <c r="A440" s="310" t="s">
        <v>973</v>
      </c>
      <c r="B440" s="311">
        <v>50</v>
      </c>
      <c r="C440" s="311">
        <v>50</v>
      </c>
      <c r="D440" s="311">
        <v>50</v>
      </c>
      <c r="E440" s="313">
        <f t="shared" si="12"/>
        <v>100</v>
      </c>
      <c r="F440" s="313">
        <f t="shared" si="13"/>
        <v>100</v>
      </c>
    </row>
    <row r="441" spans="1:6" ht="14.25">
      <c r="A441" s="310" t="s">
        <v>974</v>
      </c>
      <c r="B441" s="311"/>
      <c r="C441" s="311">
        <v>2195</v>
      </c>
      <c r="D441" s="311">
        <v>2107</v>
      </c>
      <c r="E441" s="313"/>
      <c r="F441" s="313">
        <f t="shared" si="13"/>
        <v>95.99088838268793</v>
      </c>
    </row>
    <row r="442" spans="1:6" ht="14.25">
      <c r="A442" s="310" t="s">
        <v>975</v>
      </c>
      <c r="B442" s="311"/>
      <c r="C442" s="311">
        <v>2195</v>
      </c>
      <c r="D442" s="311">
        <v>2107</v>
      </c>
      <c r="E442" s="313"/>
      <c r="F442" s="313">
        <f t="shared" si="13"/>
        <v>95.99088838268793</v>
      </c>
    </row>
    <row r="443" spans="1:6" ht="14.25">
      <c r="A443" s="310" t="s">
        <v>230</v>
      </c>
      <c r="B443" s="311">
        <v>32326</v>
      </c>
      <c r="C443" s="311">
        <v>53937.33</v>
      </c>
      <c r="D443" s="311">
        <v>52523.33</v>
      </c>
      <c r="E443" s="313">
        <f t="shared" si="12"/>
        <v>162.48013982552746</v>
      </c>
      <c r="F443" s="313">
        <f t="shared" si="13"/>
        <v>97.37843901431532</v>
      </c>
    </row>
    <row r="444" spans="1:6" ht="14.25">
      <c r="A444" s="310" t="s">
        <v>779</v>
      </c>
      <c r="B444" s="311">
        <v>914</v>
      </c>
      <c r="C444" s="311">
        <v>2874.3</v>
      </c>
      <c r="D444" s="311">
        <v>2874.3</v>
      </c>
      <c r="E444" s="313">
        <f t="shared" si="12"/>
        <v>314.47483588621446</v>
      </c>
      <c r="F444" s="313">
        <f t="shared" si="13"/>
        <v>100</v>
      </c>
    </row>
    <row r="445" spans="1:6" ht="14.25">
      <c r="A445" s="310" t="s">
        <v>976</v>
      </c>
      <c r="B445" s="311">
        <v>361</v>
      </c>
      <c r="C445" s="311">
        <v>1005.01</v>
      </c>
      <c r="D445" s="311">
        <v>1005.01</v>
      </c>
      <c r="E445" s="313">
        <f t="shared" si="12"/>
        <v>278.3961218836565</v>
      </c>
      <c r="F445" s="313">
        <f t="shared" si="13"/>
        <v>100</v>
      </c>
    </row>
    <row r="446" spans="1:6" ht="14.25">
      <c r="A446" s="310" t="s">
        <v>781</v>
      </c>
      <c r="B446" s="311">
        <v>43</v>
      </c>
      <c r="C446" s="311">
        <v>225.74</v>
      </c>
      <c r="D446" s="311">
        <v>225.74</v>
      </c>
      <c r="E446" s="313">
        <f t="shared" si="12"/>
        <v>524.9767441860465</v>
      </c>
      <c r="F446" s="313">
        <f t="shared" si="13"/>
        <v>100</v>
      </c>
    </row>
    <row r="447" spans="1:6" ht="14.25">
      <c r="A447" s="310" t="s">
        <v>782</v>
      </c>
      <c r="B447" s="311">
        <v>510</v>
      </c>
      <c r="C447" s="311">
        <v>1643.55</v>
      </c>
      <c r="D447" s="311">
        <v>1643.55</v>
      </c>
      <c r="E447" s="313">
        <f t="shared" si="12"/>
        <v>322.2647058823529</v>
      </c>
      <c r="F447" s="313">
        <f t="shared" si="13"/>
        <v>100</v>
      </c>
    </row>
    <row r="448" spans="1:6" ht="14.25">
      <c r="A448" s="310" t="s">
        <v>977</v>
      </c>
      <c r="B448" s="311"/>
      <c r="C448" s="311">
        <v>70.4</v>
      </c>
      <c r="D448" s="311">
        <v>70.4</v>
      </c>
      <c r="E448" s="313"/>
      <c r="F448" s="313">
        <f t="shared" si="13"/>
        <v>100</v>
      </c>
    </row>
    <row r="449" spans="1:6" ht="14.25">
      <c r="A449" s="310" t="s">
        <v>978</v>
      </c>
      <c r="B449" s="311"/>
      <c r="C449" s="311">
        <v>70.4</v>
      </c>
      <c r="D449" s="311">
        <v>70.4</v>
      </c>
      <c r="E449" s="313"/>
      <c r="F449" s="313">
        <f t="shared" si="13"/>
        <v>100</v>
      </c>
    </row>
    <row r="450" spans="1:6" ht="14.25">
      <c r="A450" s="310" t="s">
        <v>783</v>
      </c>
      <c r="B450" s="311">
        <v>23684</v>
      </c>
      <c r="C450" s="311">
        <v>41058.77</v>
      </c>
      <c r="D450" s="311">
        <v>39644.77</v>
      </c>
      <c r="E450" s="313">
        <f t="shared" si="12"/>
        <v>167.3905168045938</v>
      </c>
      <c r="F450" s="313">
        <f t="shared" si="13"/>
        <v>96.55615596862741</v>
      </c>
    </row>
    <row r="451" spans="1:6" ht="14.25">
      <c r="A451" s="310" t="s">
        <v>784</v>
      </c>
      <c r="B451" s="311">
        <v>23684</v>
      </c>
      <c r="C451" s="311">
        <v>41058.77</v>
      </c>
      <c r="D451" s="311">
        <v>39644.77</v>
      </c>
      <c r="E451" s="313">
        <f t="shared" si="12"/>
        <v>167.3905168045938</v>
      </c>
      <c r="F451" s="313">
        <f t="shared" si="13"/>
        <v>96.55615596862741</v>
      </c>
    </row>
    <row r="452" spans="1:6" ht="14.25">
      <c r="A452" s="310" t="s">
        <v>785</v>
      </c>
      <c r="B452" s="311">
        <v>6802</v>
      </c>
      <c r="C452" s="311">
        <v>9607.98</v>
      </c>
      <c r="D452" s="311">
        <v>9607.98</v>
      </c>
      <c r="E452" s="313">
        <f t="shared" si="12"/>
        <v>141.2522787415466</v>
      </c>
      <c r="F452" s="313">
        <f t="shared" si="13"/>
        <v>100</v>
      </c>
    </row>
    <row r="453" spans="1:6" ht="14.25">
      <c r="A453" s="310" t="s">
        <v>786</v>
      </c>
      <c r="B453" s="311">
        <v>6802</v>
      </c>
      <c r="C453" s="311">
        <v>9607.98</v>
      </c>
      <c r="D453" s="311">
        <v>9607.98</v>
      </c>
      <c r="E453" s="313">
        <f t="shared" si="12"/>
        <v>141.2522787415466</v>
      </c>
      <c r="F453" s="313">
        <f t="shared" si="13"/>
        <v>100</v>
      </c>
    </row>
    <row r="454" spans="1:6" ht="14.25">
      <c r="A454" s="310" t="s">
        <v>979</v>
      </c>
      <c r="B454" s="311">
        <v>326</v>
      </c>
      <c r="C454" s="311">
        <v>325.88</v>
      </c>
      <c r="D454" s="311">
        <v>325.88</v>
      </c>
      <c r="E454" s="313">
        <f aca="true" t="shared" si="14" ref="E454:E517">D454/B454*100</f>
        <v>99.96319018404908</v>
      </c>
      <c r="F454" s="313">
        <f aca="true" t="shared" si="15" ref="F454:F517">D454/C454*100</f>
        <v>100</v>
      </c>
    </row>
    <row r="455" spans="1:6" ht="14.25">
      <c r="A455" s="310" t="s">
        <v>980</v>
      </c>
      <c r="B455" s="311">
        <v>326</v>
      </c>
      <c r="C455" s="311">
        <v>325.88</v>
      </c>
      <c r="D455" s="311">
        <v>325.88</v>
      </c>
      <c r="E455" s="313">
        <f t="shared" si="14"/>
        <v>99.96319018404908</v>
      </c>
      <c r="F455" s="313">
        <f t="shared" si="15"/>
        <v>100</v>
      </c>
    </row>
    <row r="456" spans="1:6" ht="14.25">
      <c r="A456" s="310" t="s">
        <v>981</v>
      </c>
      <c r="B456" s="311">
        <v>600</v>
      </c>
      <c r="C456" s="311">
        <v>0</v>
      </c>
      <c r="D456" s="311">
        <v>0</v>
      </c>
      <c r="E456" s="313">
        <f t="shared" si="14"/>
        <v>0</v>
      </c>
      <c r="F456" s="313"/>
    </row>
    <row r="457" spans="1:6" ht="14.25">
      <c r="A457" s="310" t="s">
        <v>982</v>
      </c>
      <c r="B457" s="311">
        <v>600</v>
      </c>
      <c r="C457" s="311">
        <v>0</v>
      </c>
      <c r="D457" s="311">
        <v>0</v>
      </c>
      <c r="E457" s="313">
        <f t="shared" si="14"/>
        <v>0</v>
      </c>
      <c r="F457" s="313"/>
    </row>
    <row r="458" spans="1:6" ht="14.25">
      <c r="A458" s="310" t="s">
        <v>231</v>
      </c>
      <c r="B458" s="311">
        <v>39086</v>
      </c>
      <c r="C458" s="311">
        <v>45313.47</v>
      </c>
      <c r="D458" s="311">
        <v>42486.2</v>
      </c>
      <c r="E458" s="313">
        <f t="shared" si="14"/>
        <v>108.69927851404594</v>
      </c>
      <c r="F458" s="313">
        <f t="shared" si="15"/>
        <v>93.76064115151631</v>
      </c>
    </row>
    <row r="459" spans="1:6" ht="14.25">
      <c r="A459" s="310" t="s">
        <v>787</v>
      </c>
      <c r="B459" s="311">
        <v>26755</v>
      </c>
      <c r="C459" s="311">
        <v>32244.01</v>
      </c>
      <c r="D459" s="311">
        <v>31744.01</v>
      </c>
      <c r="E459" s="313">
        <f t="shared" si="14"/>
        <v>118.64701924873854</v>
      </c>
      <c r="F459" s="313">
        <f t="shared" si="15"/>
        <v>98.4493243861418</v>
      </c>
    </row>
    <row r="460" spans="1:6" ht="14.25">
      <c r="A460" s="310" t="s">
        <v>983</v>
      </c>
      <c r="B460" s="311">
        <v>6</v>
      </c>
      <c r="C460" s="311">
        <v>725.78</v>
      </c>
      <c r="D460" s="311">
        <v>725.78</v>
      </c>
      <c r="E460" s="313">
        <f t="shared" si="14"/>
        <v>12096.333333333332</v>
      </c>
      <c r="F460" s="313">
        <f t="shared" si="15"/>
        <v>100</v>
      </c>
    </row>
    <row r="461" spans="1:6" ht="14.25">
      <c r="A461" s="310" t="s">
        <v>984</v>
      </c>
      <c r="B461" s="311">
        <v>332</v>
      </c>
      <c r="C461" s="311">
        <v>339.39</v>
      </c>
      <c r="D461" s="311">
        <v>339.39</v>
      </c>
      <c r="E461" s="313">
        <f t="shared" si="14"/>
        <v>102.22590361445782</v>
      </c>
      <c r="F461" s="313">
        <f t="shared" si="15"/>
        <v>100</v>
      </c>
    </row>
    <row r="462" spans="1:6" ht="14.25">
      <c r="A462" s="310" t="s">
        <v>985</v>
      </c>
      <c r="B462" s="311">
        <v>400</v>
      </c>
      <c r="C462" s="311">
        <v>127.03</v>
      </c>
      <c r="D462" s="311">
        <v>127.03</v>
      </c>
      <c r="E462" s="313">
        <f t="shared" si="14"/>
        <v>31.7575</v>
      </c>
      <c r="F462" s="313">
        <f t="shared" si="15"/>
        <v>100</v>
      </c>
    </row>
    <row r="463" spans="1:6" ht="14.25">
      <c r="A463" s="310" t="s">
        <v>986</v>
      </c>
      <c r="B463" s="311">
        <v>656</v>
      </c>
      <c r="C463" s="311">
        <v>1162.27</v>
      </c>
      <c r="D463" s="311">
        <v>1162.27</v>
      </c>
      <c r="E463" s="313">
        <f t="shared" si="14"/>
        <v>177.1753048780488</v>
      </c>
      <c r="F463" s="313">
        <f t="shared" si="15"/>
        <v>100</v>
      </c>
    </row>
    <row r="464" spans="1:6" ht="14.25">
      <c r="A464" s="310" t="s">
        <v>987</v>
      </c>
      <c r="B464" s="311">
        <v>1524</v>
      </c>
      <c r="C464" s="311">
        <v>3524.72</v>
      </c>
      <c r="D464" s="311">
        <v>3024.72</v>
      </c>
      <c r="E464" s="313">
        <f t="shared" si="14"/>
        <v>198.47244094488187</v>
      </c>
      <c r="F464" s="313">
        <f t="shared" si="15"/>
        <v>85.81447604348715</v>
      </c>
    </row>
    <row r="465" spans="1:6" ht="14.25">
      <c r="A465" s="310" t="s">
        <v>988</v>
      </c>
      <c r="B465" s="311">
        <v>600</v>
      </c>
      <c r="C465" s="311">
        <v>0</v>
      </c>
      <c r="D465" s="311">
        <v>0</v>
      </c>
      <c r="E465" s="313">
        <f t="shared" si="14"/>
        <v>0</v>
      </c>
      <c r="F465" s="313"/>
    </row>
    <row r="466" spans="1:6" ht="14.25">
      <c r="A466" s="310" t="s">
        <v>989</v>
      </c>
      <c r="B466" s="311">
        <v>167</v>
      </c>
      <c r="C466" s="311">
        <v>248.75</v>
      </c>
      <c r="D466" s="311">
        <v>248.75</v>
      </c>
      <c r="E466" s="313">
        <f t="shared" si="14"/>
        <v>148.95209580838323</v>
      </c>
      <c r="F466" s="313">
        <f t="shared" si="15"/>
        <v>100</v>
      </c>
    </row>
    <row r="467" spans="1:6" ht="14.25">
      <c r="A467" s="310" t="s">
        <v>990</v>
      </c>
      <c r="B467" s="311"/>
      <c r="C467" s="311">
        <v>54</v>
      </c>
      <c r="D467" s="311">
        <v>54</v>
      </c>
      <c r="E467" s="313"/>
      <c r="F467" s="313">
        <f t="shared" si="15"/>
        <v>100</v>
      </c>
    </row>
    <row r="468" spans="1:6" ht="14.25">
      <c r="A468" s="310" t="s">
        <v>991</v>
      </c>
      <c r="B468" s="311"/>
      <c r="C468" s="311">
        <v>108.8</v>
      </c>
      <c r="D468" s="311">
        <v>108.8</v>
      </c>
      <c r="E468" s="313"/>
      <c r="F468" s="313">
        <f t="shared" si="15"/>
        <v>100</v>
      </c>
    </row>
    <row r="469" spans="1:6" ht="14.25">
      <c r="A469" s="310" t="s">
        <v>992</v>
      </c>
      <c r="B469" s="311">
        <v>1500</v>
      </c>
      <c r="C469" s="311">
        <v>0</v>
      </c>
      <c r="D469" s="311">
        <v>0</v>
      </c>
      <c r="E469" s="313">
        <f t="shared" si="14"/>
        <v>0</v>
      </c>
      <c r="F469" s="313"/>
    </row>
    <row r="470" spans="1:6" ht="14.25">
      <c r="A470" s="310" t="s">
        <v>993</v>
      </c>
      <c r="B470" s="311">
        <v>21570</v>
      </c>
      <c r="C470" s="311">
        <v>25953.27</v>
      </c>
      <c r="D470" s="311">
        <v>25953.27</v>
      </c>
      <c r="E470" s="313">
        <f t="shared" si="14"/>
        <v>120.32114047287901</v>
      </c>
      <c r="F470" s="313">
        <f t="shared" si="15"/>
        <v>100</v>
      </c>
    </row>
    <row r="471" spans="1:6" ht="14.25">
      <c r="A471" s="310" t="s">
        <v>994</v>
      </c>
      <c r="B471" s="311">
        <v>3800</v>
      </c>
      <c r="C471" s="311">
        <v>1430.34</v>
      </c>
      <c r="D471" s="311">
        <v>1158.53</v>
      </c>
      <c r="E471" s="313">
        <f t="shared" si="14"/>
        <v>30.487631578947365</v>
      </c>
      <c r="F471" s="313">
        <f t="shared" si="15"/>
        <v>80.99682592949928</v>
      </c>
    </row>
    <row r="472" spans="1:6" ht="14.25">
      <c r="A472" s="310" t="s">
        <v>995</v>
      </c>
      <c r="B472" s="311">
        <v>3800</v>
      </c>
      <c r="C472" s="311">
        <v>1381.16</v>
      </c>
      <c r="D472" s="311">
        <v>1146.35</v>
      </c>
      <c r="E472" s="313">
        <f t="shared" si="14"/>
        <v>30.167105263157897</v>
      </c>
      <c r="F472" s="313">
        <f t="shared" si="15"/>
        <v>82.99907324278142</v>
      </c>
    </row>
    <row r="473" spans="1:6" ht="14.25">
      <c r="A473" s="310" t="s">
        <v>996</v>
      </c>
      <c r="B473" s="311"/>
      <c r="C473" s="311">
        <v>3.18</v>
      </c>
      <c r="D473" s="311">
        <v>3.18</v>
      </c>
      <c r="E473" s="313"/>
      <c r="F473" s="313">
        <f t="shared" si="15"/>
        <v>100</v>
      </c>
    </row>
    <row r="474" spans="1:6" ht="14.25">
      <c r="A474" s="310" t="s">
        <v>997</v>
      </c>
      <c r="B474" s="311"/>
      <c r="C474" s="311">
        <v>46</v>
      </c>
      <c r="D474" s="311">
        <v>9</v>
      </c>
      <c r="E474" s="313"/>
      <c r="F474" s="313">
        <f t="shared" si="15"/>
        <v>19.565217391304348</v>
      </c>
    </row>
    <row r="475" spans="1:6" ht="14.25">
      <c r="A475" s="310" t="s">
        <v>790</v>
      </c>
      <c r="B475" s="311">
        <v>6837</v>
      </c>
      <c r="C475" s="311">
        <v>6787.07</v>
      </c>
      <c r="D475" s="311">
        <v>6787.07</v>
      </c>
      <c r="E475" s="313">
        <f t="shared" si="14"/>
        <v>99.26970893666812</v>
      </c>
      <c r="F475" s="313">
        <f t="shared" si="15"/>
        <v>100</v>
      </c>
    </row>
    <row r="476" spans="1:6" ht="14.25">
      <c r="A476" s="310" t="s">
        <v>998</v>
      </c>
      <c r="B476" s="311">
        <v>400</v>
      </c>
      <c r="C476" s="311">
        <v>121.56</v>
      </c>
      <c r="D476" s="311">
        <v>121.56</v>
      </c>
      <c r="E476" s="313">
        <f t="shared" si="14"/>
        <v>30.39</v>
      </c>
      <c r="F476" s="313">
        <f t="shared" si="15"/>
        <v>100</v>
      </c>
    </row>
    <row r="477" spans="1:6" ht="14.25">
      <c r="A477" s="310" t="s">
        <v>792</v>
      </c>
      <c r="B477" s="311"/>
      <c r="C477" s="311">
        <v>0</v>
      </c>
      <c r="D477" s="311">
        <v>0</v>
      </c>
      <c r="E477" s="313"/>
      <c r="F477" s="313"/>
    </row>
    <row r="478" spans="1:6" ht="14.25">
      <c r="A478" s="310" t="s">
        <v>999</v>
      </c>
      <c r="B478" s="311">
        <v>28</v>
      </c>
      <c r="C478" s="311">
        <v>142.52</v>
      </c>
      <c r="D478" s="311">
        <v>142.52</v>
      </c>
      <c r="E478" s="313">
        <f t="shared" si="14"/>
        <v>509.00000000000006</v>
      </c>
      <c r="F478" s="313">
        <f t="shared" si="15"/>
        <v>100</v>
      </c>
    </row>
    <row r="479" spans="1:6" ht="14.25">
      <c r="A479" s="310" t="s">
        <v>1000</v>
      </c>
      <c r="B479" s="311">
        <v>445</v>
      </c>
      <c r="C479" s="311">
        <v>247.04</v>
      </c>
      <c r="D479" s="311">
        <v>247.04</v>
      </c>
      <c r="E479" s="313">
        <f t="shared" si="14"/>
        <v>55.51460674157303</v>
      </c>
      <c r="F479" s="313">
        <f t="shared" si="15"/>
        <v>100</v>
      </c>
    </row>
    <row r="480" spans="1:6" ht="14.25">
      <c r="A480" s="310" t="s">
        <v>1001</v>
      </c>
      <c r="B480" s="311">
        <v>3</v>
      </c>
      <c r="C480" s="311">
        <v>2.54</v>
      </c>
      <c r="D480" s="311">
        <v>2.54</v>
      </c>
      <c r="E480" s="313">
        <f t="shared" si="14"/>
        <v>84.66666666666667</v>
      </c>
      <c r="F480" s="313">
        <f t="shared" si="15"/>
        <v>100</v>
      </c>
    </row>
    <row r="481" spans="1:6" ht="14.25">
      <c r="A481" s="310" t="s">
        <v>1002</v>
      </c>
      <c r="B481" s="311">
        <v>5961</v>
      </c>
      <c r="C481" s="311">
        <v>6273.41</v>
      </c>
      <c r="D481" s="311">
        <v>6273.41</v>
      </c>
      <c r="E481" s="313">
        <f t="shared" si="14"/>
        <v>105.24089917799027</v>
      </c>
      <c r="F481" s="313">
        <f t="shared" si="15"/>
        <v>100</v>
      </c>
    </row>
    <row r="482" spans="1:6" ht="14.25">
      <c r="A482" s="310" t="s">
        <v>1003</v>
      </c>
      <c r="B482" s="311">
        <v>524</v>
      </c>
      <c r="C482" s="311">
        <v>553.9</v>
      </c>
      <c r="D482" s="311">
        <v>553.9</v>
      </c>
      <c r="E482" s="313">
        <f t="shared" si="14"/>
        <v>105.70610687022901</v>
      </c>
      <c r="F482" s="313">
        <f t="shared" si="15"/>
        <v>100</v>
      </c>
    </row>
    <row r="483" spans="1:6" ht="14.25">
      <c r="A483" s="310" t="s">
        <v>1004</v>
      </c>
      <c r="B483" s="311">
        <v>253</v>
      </c>
      <c r="C483" s="311">
        <v>283.4</v>
      </c>
      <c r="D483" s="311">
        <v>283.4</v>
      </c>
      <c r="E483" s="313">
        <f t="shared" si="14"/>
        <v>112.01581027667984</v>
      </c>
      <c r="F483" s="313">
        <f t="shared" si="15"/>
        <v>100</v>
      </c>
    </row>
    <row r="484" spans="1:6" ht="14.25">
      <c r="A484" s="310" t="s">
        <v>1005</v>
      </c>
      <c r="B484" s="311">
        <v>271</v>
      </c>
      <c r="C484" s="311">
        <v>270.5</v>
      </c>
      <c r="D484" s="311">
        <v>270.5</v>
      </c>
      <c r="E484" s="313">
        <f t="shared" si="14"/>
        <v>99.81549815498155</v>
      </c>
      <c r="F484" s="313">
        <f t="shared" si="15"/>
        <v>100</v>
      </c>
    </row>
    <row r="485" spans="1:6" ht="14.25">
      <c r="A485" s="310" t="s">
        <v>1006</v>
      </c>
      <c r="B485" s="311">
        <v>1170</v>
      </c>
      <c r="C485" s="311">
        <v>4281.15</v>
      </c>
      <c r="D485" s="311">
        <v>2242.69</v>
      </c>
      <c r="E485" s="313">
        <f t="shared" si="14"/>
        <v>191.682905982906</v>
      </c>
      <c r="F485" s="313">
        <f t="shared" si="15"/>
        <v>52.38522359646357</v>
      </c>
    </row>
    <row r="486" spans="1:6" ht="14.25">
      <c r="A486" s="310" t="s">
        <v>1007</v>
      </c>
      <c r="B486" s="311">
        <v>565</v>
      </c>
      <c r="C486" s="311">
        <v>603.36</v>
      </c>
      <c r="D486" s="311">
        <v>564.9</v>
      </c>
      <c r="E486" s="313">
        <f t="shared" si="14"/>
        <v>99.98230088495575</v>
      </c>
      <c r="F486" s="313">
        <f t="shared" si="15"/>
        <v>93.62569610182975</v>
      </c>
    </row>
    <row r="487" spans="1:6" ht="14.25">
      <c r="A487" s="310" t="s">
        <v>1008</v>
      </c>
      <c r="B487" s="311">
        <v>457</v>
      </c>
      <c r="C487" s="311">
        <v>529.79</v>
      </c>
      <c r="D487" s="311">
        <v>529.79</v>
      </c>
      <c r="E487" s="313">
        <f t="shared" si="14"/>
        <v>115.92778993435448</v>
      </c>
      <c r="F487" s="313">
        <f t="shared" si="15"/>
        <v>100</v>
      </c>
    </row>
    <row r="488" spans="1:6" ht="14.25">
      <c r="A488" s="310" t="s">
        <v>1009</v>
      </c>
      <c r="B488" s="311">
        <v>148</v>
      </c>
      <c r="C488" s="311">
        <v>3148</v>
      </c>
      <c r="D488" s="311">
        <v>1148</v>
      </c>
      <c r="E488" s="313">
        <f t="shared" si="14"/>
        <v>775.6756756756757</v>
      </c>
      <c r="F488" s="313">
        <f t="shared" si="15"/>
        <v>36.46759847522236</v>
      </c>
    </row>
    <row r="489" spans="1:6" ht="14.25">
      <c r="A489" s="310" t="s">
        <v>1010</v>
      </c>
      <c r="B489" s="311">
        <v>0</v>
      </c>
      <c r="C489" s="311">
        <v>17</v>
      </c>
      <c r="D489" s="311">
        <v>0</v>
      </c>
      <c r="E489" s="313"/>
      <c r="F489" s="313">
        <f t="shared" si="15"/>
        <v>0</v>
      </c>
    </row>
    <row r="490" spans="1:6" ht="14.25">
      <c r="A490" s="310" t="s">
        <v>1011</v>
      </c>
      <c r="B490" s="311">
        <v>0</v>
      </c>
      <c r="C490" s="311">
        <v>17</v>
      </c>
      <c r="D490" s="311">
        <v>0</v>
      </c>
      <c r="E490" s="313"/>
      <c r="F490" s="313">
        <f t="shared" si="15"/>
        <v>0</v>
      </c>
    </row>
    <row r="491" spans="1:6" ht="14.25">
      <c r="A491" s="310" t="s">
        <v>232</v>
      </c>
      <c r="B491" s="311">
        <v>238</v>
      </c>
      <c r="C491" s="311">
        <v>8853.29</v>
      </c>
      <c r="D491" s="311">
        <v>8748.29</v>
      </c>
      <c r="E491" s="313">
        <f t="shared" si="14"/>
        <v>3675.7521008403364</v>
      </c>
      <c r="F491" s="313">
        <f t="shared" si="15"/>
        <v>98.81400021912758</v>
      </c>
    </row>
    <row r="492" spans="1:6" ht="14.25">
      <c r="A492" s="310" t="s">
        <v>793</v>
      </c>
      <c r="B492" s="311">
        <v>238</v>
      </c>
      <c r="C492" s="311">
        <v>8798.29</v>
      </c>
      <c r="D492" s="311">
        <v>8748.29</v>
      </c>
      <c r="E492" s="313">
        <f t="shared" si="14"/>
        <v>3675.7521008403364</v>
      </c>
      <c r="F492" s="313">
        <f t="shared" si="15"/>
        <v>99.43170775230186</v>
      </c>
    </row>
    <row r="493" spans="1:6" ht="14.25">
      <c r="A493" s="310" t="s">
        <v>1012</v>
      </c>
      <c r="B493" s="311">
        <v>5</v>
      </c>
      <c r="C493" s="311">
        <v>5.38</v>
      </c>
      <c r="D493" s="311">
        <v>5.38</v>
      </c>
      <c r="E493" s="313">
        <f t="shared" si="14"/>
        <v>107.60000000000001</v>
      </c>
      <c r="F493" s="313">
        <f t="shared" si="15"/>
        <v>100</v>
      </c>
    </row>
    <row r="494" spans="1:6" ht="14.25">
      <c r="A494" s="310" t="s">
        <v>1013</v>
      </c>
      <c r="B494" s="311"/>
      <c r="C494" s="311">
        <v>4261</v>
      </c>
      <c r="D494" s="311">
        <v>4261</v>
      </c>
      <c r="E494" s="313"/>
      <c r="F494" s="313">
        <f t="shared" si="15"/>
        <v>100</v>
      </c>
    </row>
    <row r="495" spans="1:6" ht="14.25">
      <c r="A495" s="310" t="s">
        <v>1014</v>
      </c>
      <c r="B495" s="311"/>
      <c r="C495" s="311">
        <v>111</v>
      </c>
      <c r="D495" s="311">
        <v>111</v>
      </c>
      <c r="E495" s="313"/>
      <c r="F495" s="313">
        <f t="shared" si="15"/>
        <v>100</v>
      </c>
    </row>
    <row r="496" spans="1:6" ht="14.25">
      <c r="A496" s="310" t="s">
        <v>795</v>
      </c>
      <c r="B496" s="311">
        <v>233</v>
      </c>
      <c r="C496" s="311">
        <v>4420.91</v>
      </c>
      <c r="D496" s="311">
        <v>4370.91</v>
      </c>
      <c r="E496" s="313">
        <f t="shared" si="14"/>
        <v>1875.9270386266096</v>
      </c>
      <c r="F496" s="313">
        <f t="shared" si="15"/>
        <v>98.86901113119244</v>
      </c>
    </row>
    <row r="497" spans="1:6" ht="14.25">
      <c r="A497" s="310" t="s">
        <v>1015</v>
      </c>
      <c r="B497" s="311"/>
      <c r="C497" s="311">
        <v>55</v>
      </c>
      <c r="D497" s="311">
        <v>0</v>
      </c>
      <c r="E497" s="313"/>
      <c r="F497" s="313">
        <f t="shared" si="15"/>
        <v>0</v>
      </c>
    </row>
    <row r="498" spans="1:6" ht="14.25">
      <c r="A498" s="310" t="s">
        <v>1016</v>
      </c>
      <c r="B498" s="311"/>
      <c r="C498" s="311">
        <v>55</v>
      </c>
      <c r="D498" s="311">
        <v>0</v>
      </c>
      <c r="E498" s="313"/>
      <c r="F498" s="313">
        <f t="shared" si="15"/>
        <v>0</v>
      </c>
    </row>
    <row r="499" spans="1:6" ht="14.25">
      <c r="A499" s="310" t="s">
        <v>233</v>
      </c>
      <c r="B499" s="311">
        <v>274</v>
      </c>
      <c r="C499" s="311">
        <v>9490.73</v>
      </c>
      <c r="D499" s="311">
        <v>8562.13</v>
      </c>
      <c r="E499" s="313">
        <f t="shared" si="14"/>
        <v>3124.8649635036495</v>
      </c>
      <c r="F499" s="313">
        <f t="shared" si="15"/>
        <v>90.21571575632221</v>
      </c>
    </row>
    <row r="500" spans="1:6" ht="14.25">
      <c r="A500" s="310" t="s">
        <v>1017</v>
      </c>
      <c r="B500" s="311">
        <v>3</v>
      </c>
      <c r="C500" s="311">
        <v>37.9</v>
      </c>
      <c r="D500" s="311">
        <v>37.9</v>
      </c>
      <c r="E500" s="313">
        <f t="shared" si="14"/>
        <v>1263.3333333333333</v>
      </c>
      <c r="F500" s="313">
        <f t="shared" si="15"/>
        <v>100</v>
      </c>
    </row>
    <row r="501" spans="1:6" ht="14.25">
      <c r="A501" s="310" t="s">
        <v>1018</v>
      </c>
      <c r="B501" s="311">
        <v>3</v>
      </c>
      <c r="C501" s="311">
        <v>37.9</v>
      </c>
      <c r="D501" s="311">
        <v>37.9</v>
      </c>
      <c r="E501" s="313">
        <f t="shared" si="14"/>
        <v>1263.3333333333333</v>
      </c>
      <c r="F501" s="313">
        <f t="shared" si="15"/>
        <v>100</v>
      </c>
    </row>
    <row r="502" spans="1:6" ht="14.25">
      <c r="A502" s="310" t="s">
        <v>796</v>
      </c>
      <c r="B502" s="311">
        <v>150</v>
      </c>
      <c r="C502" s="311">
        <v>249.21</v>
      </c>
      <c r="D502" s="311">
        <v>249.21</v>
      </c>
      <c r="E502" s="313">
        <f t="shared" si="14"/>
        <v>166.14</v>
      </c>
      <c r="F502" s="313">
        <f t="shared" si="15"/>
        <v>100</v>
      </c>
    </row>
    <row r="503" spans="1:6" ht="14.25">
      <c r="A503" s="310" t="s">
        <v>1019</v>
      </c>
      <c r="B503" s="311">
        <v>150</v>
      </c>
      <c r="C503" s="311">
        <v>249.21</v>
      </c>
      <c r="D503" s="311">
        <v>249.21</v>
      </c>
      <c r="E503" s="313">
        <f t="shared" si="14"/>
        <v>166.14</v>
      </c>
      <c r="F503" s="313">
        <f t="shared" si="15"/>
        <v>100</v>
      </c>
    </row>
    <row r="504" spans="1:6" ht="14.25">
      <c r="A504" s="310" t="s">
        <v>798</v>
      </c>
      <c r="B504" s="311">
        <v>121</v>
      </c>
      <c r="C504" s="311">
        <v>241.62</v>
      </c>
      <c r="D504" s="311">
        <v>161.02</v>
      </c>
      <c r="E504" s="313">
        <f t="shared" si="14"/>
        <v>133.07438016528928</v>
      </c>
      <c r="F504" s="313">
        <f t="shared" si="15"/>
        <v>66.64183428524129</v>
      </c>
    </row>
    <row r="505" spans="1:6" ht="14.25">
      <c r="A505" s="310" t="s">
        <v>1020</v>
      </c>
      <c r="B505" s="311">
        <v>11</v>
      </c>
      <c r="C505" s="311">
        <v>10.8</v>
      </c>
      <c r="D505" s="311">
        <v>10.8</v>
      </c>
      <c r="E505" s="313">
        <f t="shared" si="14"/>
        <v>98.18181818181819</v>
      </c>
      <c r="F505" s="313">
        <f t="shared" si="15"/>
        <v>100</v>
      </c>
    </row>
    <row r="506" spans="1:6" ht="14.25">
      <c r="A506" s="310" t="s">
        <v>1021</v>
      </c>
      <c r="B506" s="311"/>
      <c r="C506" s="311">
        <v>120.82</v>
      </c>
      <c r="D506" s="311">
        <v>40.22</v>
      </c>
      <c r="E506" s="313"/>
      <c r="F506" s="313">
        <f t="shared" si="15"/>
        <v>33.28919053136898</v>
      </c>
    </row>
    <row r="507" spans="1:6" ht="14.25">
      <c r="A507" s="310" t="s">
        <v>800</v>
      </c>
      <c r="B507" s="311">
        <v>110</v>
      </c>
      <c r="C507" s="311">
        <v>110</v>
      </c>
      <c r="D507" s="311">
        <v>110</v>
      </c>
      <c r="E507" s="313">
        <f t="shared" si="14"/>
        <v>100</v>
      </c>
      <c r="F507" s="313">
        <f t="shared" si="15"/>
        <v>100</v>
      </c>
    </row>
    <row r="508" spans="1:6" ht="14.25">
      <c r="A508" s="310" t="s">
        <v>1022</v>
      </c>
      <c r="B508" s="311"/>
      <c r="C508" s="311">
        <v>8962</v>
      </c>
      <c r="D508" s="311">
        <v>8114</v>
      </c>
      <c r="E508" s="313"/>
      <c r="F508" s="313">
        <f t="shared" si="15"/>
        <v>90.53782637804062</v>
      </c>
    </row>
    <row r="509" spans="1:6" ht="14.25">
      <c r="A509" s="310" t="s">
        <v>1023</v>
      </c>
      <c r="B509" s="311"/>
      <c r="C509" s="311">
        <v>8962</v>
      </c>
      <c r="D509" s="311">
        <v>8114</v>
      </c>
      <c r="E509" s="313"/>
      <c r="F509" s="313">
        <f t="shared" si="15"/>
        <v>90.53782637804062</v>
      </c>
    </row>
    <row r="510" spans="1:6" ht="14.25">
      <c r="A510" s="310" t="s">
        <v>234</v>
      </c>
      <c r="B510" s="311">
        <v>151</v>
      </c>
      <c r="C510" s="311">
        <v>180.25</v>
      </c>
      <c r="D510" s="311">
        <v>180.25</v>
      </c>
      <c r="E510" s="313">
        <f t="shared" si="14"/>
        <v>119.37086092715232</v>
      </c>
      <c r="F510" s="313">
        <f t="shared" si="15"/>
        <v>100</v>
      </c>
    </row>
    <row r="511" spans="1:6" ht="14.25">
      <c r="A511" s="310" t="s">
        <v>801</v>
      </c>
      <c r="B511" s="311">
        <v>101</v>
      </c>
      <c r="C511" s="311">
        <v>180.25</v>
      </c>
      <c r="D511" s="311">
        <v>180.25</v>
      </c>
      <c r="E511" s="313">
        <f t="shared" si="14"/>
        <v>178.46534653465346</v>
      </c>
      <c r="F511" s="313">
        <f t="shared" si="15"/>
        <v>100</v>
      </c>
    </row>
    <row r="512" spans="1:6" ht="14.25">
      <c r="A512" s="310" t="s">
        <v>1024</v>
      </c>
      <c r="B512" s="311">
        <v>101</v>
      </c>
      <c r="C512" s="311">
        <v>180.25</v>
      </c>
      <c r="D512" s="311">
        <v>180.25</v>
      </c>
      <c r="E512" s="313">
        <f t="shared" si="14"/>
        <v>178.46534653465346</v>
      </c>
      <c r="F512" s="313">
        <f t="shared" si="15"/>
        <v>100</v>
      </c>
    </row>
    <row r="513" spans="1:6" ht="14.25">
      <c r="A513" s="310" t="s">
        <v>1025</v>
      </c>
      <c r="B513" s="311">
        <v>50</v>
      </c>
      <c r="C513" s="311">
        <v>0</v>
      </c>
      <c r="D513" s="311">
        <v>0</v>
      </c>
      <c r="E513" s="313">
        <f t="shared" si="14"/>
        <v>0</v>
      </c>
      <c r="F513" s="313"/>
    </row>
    <row r="514" spans="1:6" ht="14.25">
      <c r="A514" s="310" t="s">
        <v>1026</v>
      </c>
      <c r="B514" s="311">
        <v>50</v>
      </c>
      <c r="C514" s="311">
        <v>0</v>
      </c>
      <c r="D514" s="311">
        <v>0</v>
      </c>
      <c r="E514" s="313">
        <f t="shared" si="14"/>
        <v>0</v>
      </c>
      <c r="F514" s="313"/>
    </row>
    <row r="515" spans="1:6" ht="14.25">
      <c r="A515" s="310" t="s">
        <v>242</v>
      </c>
      <c r="B515" s="311">
        <v>122</v>
      </c>
      <c r="C515" s="311">
        <v>185.92</v>
      </c>
      <c r="D515" s="311">
        <v>185.92</v>
      </c>
      <c r="E515" s="313">
        <f t="shared" si="14"/>
        <v>152.3934426229508</v>
      </c>
      <c r="F515" s="313">
        <f t="shared" si="15"/>
        <v>100</v>
      </c>
    </row>
    <row r="516" spans="1:6" ht="14.25">
      <c r="A516" s="310" t="s">
        <v>1027</v>
      </c>
      <c r="B516" s="311">
        <v>98</v>
      </c>
      <c r="C516" s="311">
        <v>98.37</v>
      </c>
      <c r="D516" s="311">
        <v>98.37</v>
      </c>
      <c r="E516" s="313">
        <f t="shared" si="14"/>
        <v>100.37755102040818</v>
      </c>
      <c r="F516" s="313">
        <f t="shared" si="15"/>
        <v>100</v>
      </c>
    </row>
    <row r="517" spans="1:6" ht="14.25">
      <c r="A517" s="310" t="s">
        <v>1028</v>
      </c>
      <c r="B517" s="311">
        <v>98</v>
      </c>
      <c r="C517" s="311">
        <v>98.37</v>
      </c>
      <c r="D517" s="311">
        <v>98.37</v>
      </c>
      <c r="E517" s="313">
        <f t="shared" si="14"/>
        <v>100.37755102040818</v>
      </c>
      <c r="F517" s="313">
        <f t="shared" si="15"/>
        <v>100</v>
      </c>
    </row>
    <row r="518" spans="1:6" ht="14.25">
      <c r="A518" s="310" t="s">
        <v>1029</v>
      </c>
      <c r="B518" s="311">
        <v>24</v>
      </c>
      <c r="C518" s="311">
        <v>87.55</v>
      </c>
      <c r="D518" s="311">
        <v>87.55</v>
      </c>
      <c r="E518" s="313">
        <f aca="true" t="shared" si="16" ref="E518:E569">D518/B518*100</f>
        <v>364.7916666666667</v>
      </c>
      <c r="F518" s="313">
        <f aca="true" t="shared" si="17" ref="F518:F569">D518/C518*100</f>
        <v>100</v>
      </c>
    </row>
    <row r="519" spans="1:6" ht="14.25">
      <c r="A519" s="310" t="s">
        <v>1030</v>
      </c>
      <c r="B519" s="311">
        <v>24</v>
      </c>
      <c r="C519" s="311">
        <v>87.55</v>
      </c>
      <c r="D519" s="311">
        <v>87.55</v>
      </c>
      <c r="E519" s="313">
        <f t="shared" si="16"/>
        <v>364.7916666666667</v>
      </c>
      <c r="F519" s="313">
        <f t="shared" si="17"/>
        <v>100</v>
      </c>
    </row>
    <row r="520" spans="1:6" ht="14.25">
      <c r="A520" s="310" t="s">
        <v>243</v>
      </c>
      <c r="B520" s="311">
        <v>810</v>
      </c>
      <c r="C520" s="311">
        <v>810</v>
      </c>
      <c r="D520" s="311">
        <v>810</v>
      </c>
      <c r="E520" s="313">
        <f t="shared" si="16"/>
        <v>100</v>
      </c>
      <c r="F520" s="313">
        <f t="shared" si="17"/>
        <v>100</v>
      </c>
    </row>
    <row r="521" spans="1:6" ht="14.25">
      <c r="A521" s="310" t="s">
        <v>1031</v>
      </c>
      <c r="B521" s="311">
        <v>810</v>
      </c>
      <c r="C521" s="311">
        <v>810</v>
      </c>
      <c r="D521" s="311">
        <v>810</v>
      </c>
      <c r="E521" s="313">
        <f t="shared" si="16"/>
        <v>100</v>
      </c>
      <c r="F521" s="313">
        <f t="shared" si="17"/>
        <v>100</v>
      </c>
    </row>
    <row r="522" spans="1:6" ht="14.25">
      <c r="A522" s="310" t="s">
        <v>1032</v>
      </c>
      <c r="B522" s="311"/>
      <c r="C522" s="311">
        <v>810</v>
      </c>
      <c r="D522" s="311">
        <v>810</v>
      </c>
      <c r="E522" s="313"/>
      <c r="F522" s="313">
        <f t="shared" si="17"/>
        <v>100</v>
      </c>
    </row>
    <row r="523" spans="1:6" ht="14.25">
      <c r="A523" s="310" t="s">
        <v>235</v>
      </c>
      <c r="B523" s="311">
        <v>3913</v>
      </c>
      <c r="C523" s="311">
        <v>8089.37</v>
      </c>
      <c r="D523" s="311">
        <v>3726.93</v>
      </c>
      <c r="E523" s="313">
        <f t="shared" si="16"/>
        <v>95.24482494249936</v>
      </c>
      <c r="F523" s="313">
        <f t="shared" si="17"/>
        <v>46.071943797848284</v>
      </c>
    </row>
    <row r="524" spans="1:6" ht="14.25">
      <c r="A524" s="310" t="s">
        <v>803</v>
      </c>
      <c r="B524" s="311">
        <v>3711</v>
      </c>
      <c r="C524" s="311">
        <v>7733.61</v>
      </c>
      <c r="D524" s="311">
        <v>3371.17</v>
      </c>
      <c r="E524" s="313">
        <f t="shared" si="16"/>
        <v>90.84263001886285</v>
      </c>
      <c r="F524" s="313">
        <f t="shared" si="17"/>
        <v>43.59115600605668</v>
      </c>
    </row>
    <row r="525" spans="1:6" ht="14.25">
      <c r="A525" s="310" t="s">
        <v>1033</v>
      </c>
      <c r="B525" s="311"/>
      <c r="C525" s="311">
        <v>44.3</v>
      </c>
      <c r="D525" s="311">
        <v>44.3</v>
      </c>
      <c r="E525" s="313"/>
      <c r="F525" s="313">
        <f t="shared" si="17"/>
        <v>100</v>
      </c>
    </row>
    <row r="526" spans="1:6" ht="14.25">
      <c r="A526" s="310" t="s">
        <v>1034</v>
      </c>
      <c r="B526" s="311"/>
      <c r="C526" s="311">
        <v>2211</v>
      </c>
      <c r="D526" s="311">
        <v>0</v>
      </c>
      <c r="E526" s="313"/>
      <c r="F526" s="313">
        <f t="shared" si="17"/>
        <v>0</v>
      </c>
    </row>
    <row r="527" spans="1:6" ht="14.25">
      <c r="A527" s="310" t="s">
        <v>1035</v>
      </c>
      <c r="B527" s="311">
        <v>2691</v>
      </c>
      <c r="C527" s="311">
        <v>3702.02</v>
      </c>
      <c r="D527" s="311">
        <v>1550.58</v>
      </c>
      <c r="E527" s="313">
        <f t="shared" si="16"/>
        <v>57.62095875139354</v>
      </c>
      <c r="F527" s="313">
        <f t="shared" si="17"/>
        <v>41.88470078497685</v>
      </c>
    </row>
    <row r="528" spans="1:6" ht="14.25">
      <c r="A528" s="310" t="s">
        <v>1036</v>
      </c>
      <c r="B528" s="311">
        <v>1020</v>
      </c>
      <c r="C528" s="311">
        <v>1776.29</v>
      </c>
      <c r="D528" s="311">
        <v>1776.29</v>
      </c>
      <c r="E528" s="313">
        <f t="shared" si="16"/>
        <v>174.14607843137256</v>
      </c>
      <c r="F528" s="313">
        <f t="shared" si="17"/>
        <v>100</v>
      </c>
    </row>
    <row r="529" spans="1:6" ht="14.25">
      <c r="A529" s="310" t="s">
        <v>806</v>
      </c>
      <c r="B529" s="311">
        <v>202</v>
      </c>
      <c r="C529" s="311">
        <v>355.76</v>
      </c>
      <c r="D529" s="311">
        <v>355.76</v>
      </c>
      <c r="E529" s="313">
        <f t="shared" si="16"/>
        <v>176.11881188118812</v>
      </c>
      <c r="F529" s="313">
        <f t="shared" si="17"/>
        <v>100</v>
      </c>
    </row>
    <row r="530" spans="1:6" ht="14.25">
      <c r="A530" s="310" t="s">
        <v>1037</v>
      </c>
      <c r="B530" s="311">
        <v>202</v>
      </c>
      <c r="C530" s="311">
        <v>355.76</v>
      </c>
      <c r="D530" s="311">
        <v>355.76</v>
      </c>
      <c r="E530" s="313">
        <f t="shared" si="16"/>
        <v>176.11881188118812</v>
      </c>
      <c r="F530" s="313">
        <f t="shared" si="17"/>
        <v>100</v>
      </c>
    </row>
    <row r="531" spans="1:6" ht="14.25">
      <c r="A531" s="310" t="s">
        <v>244</v>
      </c>
      <c r="B531" s="311">
        <v>282</v>
      </c>
      <c r="C531" s="311">
        <v>14163.72</v>
      </c>
      <c r="D531" s="311">
        <v>14155.72</v>
      </c>
      <c r="E531" s="313">
        <f t="shared" si="16"/>
        <v>5019.758865248226</v>
      </c>
      <c r="F531" s="313">
        <f t="shared" si="17"/>
        <v>99.9435176634387</v>
      </c>
    </row>
    <row r="532" spans="1:6" ht="14.25">
      <c r="A532" s="310" t="s">
        <v>1038</v>
      </c>
      <c r="B532" s="311">
        <v>282</v>
      </c>
      <c r="C532" s="311">
        <v>14163.72</v>
      </c>
      <c r="D532" s="311">
        <v>14155.72</v>
      </c>
      <c r="E532" s="313">
        <f t="shared" si="16"/>
        <v>5019.758865248226</v>
      </c>
      <c r="F532" s="313">
        <f t="shared" si="17"/>
        <v>99.9435176634387</v>
      </c>
    </row>
    <row r="533" spans="1:6" ht="14.25">
      <c r="A533" s="310" t="s">
        <v>1039</v>
      </c>
      <c r="B533" s="311"/>
      <c r="C533" s="311">
        <v>1150</v>
      </c>
      <c r="D533" s="311">
        <v>1150</v>
      </c>
      <c r="E533" s="313"/>
      <c r="F533" s="313">
        <f t="shared" si="17"/>
        <v>100</v>
      </c>
    </row>
    <row r="534" spans="1:6" ht="14.25">
      <c r="A534" s="310" t="s">
        <v>1040</v>
      </c>
      <c r="B534" s="311">
        <v>272</v>
      </c>
      <c r="C534" s="311">
        <v>441.8</v>
      </c>
      <c r="D534" s="311">
        <v>433.8</v>
      </c>
      <c r="E534" s="313">
        <f t="shared" si="16"/>
        <v>159.48529411764707</v>
      </c>
      <c r="F534" s="313">
        <f t="shared" si="17"/>
        <v>98.18922589406971</v>
      </c>
    </row>
    <row r="535" spans="1:6" ht="14.25">
      <c r="A535" s="310" t="s">
        <v>1041</v>
      </c>
      <c r="B535" s="311"/>
      <c r="C535" s="311">
        <v>1770</v>
      </c>
      <c r="D535" s="311">
        <v>1770</v>
      </c>
      <c r="E535" s="313"/>
      <c r="F535" s="313">
        <f t="shared" si="17"/>
        <v>100</v>
      </c>
    </row>
    <row r="536" spans="1:6" ht="14.25">
      <c r="A536" s="310" t="s">
        <v>1042</v>
      </c>
      <c r="B536" s="311"/>
      <c r="C536" s="311">
        <v>9044</v>
      </c>
      <c r="D536" s="311">
        <v>9044</v>
      </c>
      <c r="E536" s="313"/>
      <c r="F536" s="313">
        <f t="shared" si="17"/>
        <v>100</v>
      </c>
    </row>
    <row r="537" spans="1:6" ht="14.25">
      <c r="A537" s="310" t="s">
        <v>1043</v>
      </c>
      <c r="B537" s="311">
        <v>10</v>
      </c>
      <c r="C537" s="311">
        <v>1757.92</v>
      </c>
      <c r="D537" s="311">
        <v>1757.92</v>
      </c>
      <c r="E537" s="313">
        <f t="shared" si="16"/>
        <v>17579.2</v>
      </c>
      <c r="F537" s="313">
        <f t="shared" si="17"/>
        <v>100</v>
      </c>
    </row>
    <row r="538" spans="1:6" ht="14.25">
      <c r="A538" s="310" t="s">
        <v>245</v>
      </c>
      <c r="B538" s="311">
        <v>1757</v>
      </c>
      <c r="C538" s="311">
        <v>1542.07</v>
      </c>
      <c r="D538" s="311">
        <v>1542.07</v>
      </c>
      <c r="E538" s="313">
        <f t="shared" si="16"/>
        <v>87.76721684689812</v>
      </c>
      <c r="F538" s="313">
        <f t="shared" si="17"/>
        <v>100</v>
      </c>
    </row>
    <row r="539" spans="1:6" ht="14.25">
      <c r="A539" s="310" t="s">
        <v>1044</v>
      </c>
      <c r="B539" s="311">
        <v>1757</v>
      </c>
      <c r="C539" s="311">
        <v>1542.07</v>
      </c>
      <c r="D539" s="311">
        <v>1542.07</v>
      </c>
      <c r="E539" s="313">
        <f t="shared" si="16"/>
        <v>87.76721684689812</v>
      </c>
      <c r="F539" s="313">
        <f t="shared" si="17"/>
        <v>100</v>
      </c>
    </row>
    <row r="540" spans="1:6" ht="14.25">
      <c r="A540" s="310" t="s">
        <v>1045</v>
      </c>
      <c r="B540" s="311">
        <v>1684</v>
      </c>
      <c r="C540" s="311">
        <v>1468.31</v>
      </c>
      <c r="D540" s="311">
        <v>1468.31</v>
      </c>
      <c r="E540" s="313">
        <f t="shared" si="16"/>
        <v>87.19180522565321</v>
      </c>
      <c r="F540" s="313">
        <f t="shared" si="17"/>
        <v>100</v>
      </c>
    </row>
    <row r="541" spans="1:6" ht="14.25">
      <c r="A541" s="310" t="s">
        <v>1046</v>
      </c>
      <c r="B541" s="311">
        <v>73</v>
      </c>
      <c r="C541" s="311">
        <v>73.76</v>
      </c>
      <c r="D541" s="311">
        <v>73.76</v>
      </c>
      <c r="E541" s="313">
        <f t="shared" si="16"/>
        <v>101.04109589041097</v>
      </c>
      <c r="F541" s="313">
        <f t="shared" si="17"/>
        <v>100</v>
      </c>
    </row>
    <row r="542" spans="1:6" ht="14.25">
      <c r="A542" s="310" t="s">
        <v>1047</v>
      </c>
      <c r="B542" s="311"/>
      <c r="C542" s="311">
        <v>0</v>
      </c>
      <c r="D542" s="311">
        <v>0</v>
      </c>
      <c r="E542" s="313"/>
      <c r="F542" s="313"/>
    </row>
    <row r="543" spans="1:6" ht="14.25">
      <c r="A543" s="310" t="s">
        <v>1048</v>
      </c>
      <c r="B543" s="311"/>
      <c r="C543" s="311">
        <v>0</v>
      </c>
      <c r="D543" s="311">
        <v>0</v>
      </c>
      <c r="E543" s="313"/>
      <c r="F543" s="313"/>
    </row>
    <row r="544" spans="1:6" ht="14.25">
      <c r="A544" s="310" t="s">
        <v>236</v>
      </c>
      <c r="B544" s="311">
        <v>5112</v>
      </c>
      <c r="C544" s="311">
        <v>5509.08</v>
      </c>
      <c r="D544" s="311">
        <v>5509.08</v>
      </c>
      <c r="E544" s="313">
        <f t="shared" si="16"/>
        <v>107.76760563380282</v>
      </c>
      <c r="F544" s="313">
        <f t="shared" si="17"/>
        <v>100</v>
      </c>
    </row>
    <row r="545" spans="1:6" ht="14.25">
      <c r="A545" s="310" t="s">
        <v>808</v>
      </c>
      <c r="B545" s="311">
        <v>25</v>
      </c>
      <c r="C545" s="311">
        <v>774.17</v>
      </c>
      <c r="D545" s="311">
        <v>774.17</v>
      </c>
      <c r="E545" s="313">
        <f t="shared" si="16"/>
        <v>3096.68</v>
      </c>
      <c r="F545" s="313">
        <f t="shared" si="17"/>
        <v>100</v>
      </c>
    </row>
    <row r="546" spans="1:6" ht="14.25">
      <c r="A546" s="310" t="s">
        <v>1049</v>
      </c>
      <c r="B546" s="311">
        <v>25</v>
      </c>
      <c r="C546" s="311">
        <v>25</v>
      </c>
      <c r="D546" s="311">
        <v>25</v>
      </c>
      <c r="E546" s="313">
        <f t="shared" si="16"/>
        <v>100</v>
      </c>
      <c r="F546" s="313">
        <f t="shared" si="17"/>
        <v>100</v>
      </c>
    </row>
    <row r="547" spans="1:6" ht="14.25">
      <c r="A547" s="310" t="s">
        <v>1050</v>
      </c>
      <c r="B547" s="311"/>
      <c r="C547" s="311">
        <v>307.39</v>
      </c>
      <c r="D547" s="311">
        <v>307.39</v>
      </c>
      <c r="E547" s="313"/>
      <c r="F547" s="313">
        <f t="shared" si="17"/>
        <v>100</v>
      </c>
    </row>
    <row r="548" spans="1:6" ht="14.25">
      <c r="A548" s="310" t="s">
        <v>1051</v>
      </c>
      <c r="B548" s="311"/>
      <c r="C548" s="311">
        <v>406.78</v>
      </c>
      <c r="D548" s="311">
        <v>406.78</v>
      </c>
      <c r="E548" s="313"/>
      <c r="F548" s="313">
        <f t="shared" si="17"/>
        <v>100</v>
      </c>
    </row>
    <row r="549" spans="1:6" ht="14.25">
      <c r="A549" s="310" t="s">
        <v>1052</v>
      </c>
      <c r="B549" s="311"/>
      <c r="C549" s="311">
        <v>35</v>
      </c>
      <c r="D549" s="311">
        <v>35</v>
      </c>
      <c r="E549" s="313"/>
      <c r="F549" s="313">
        <f t="shared" si="17"/>
        <v>100</v>
      </c>
    </row>
    <row r="550" spans="1:6" ht="14.25">
      <c r="A550" s="310" t="s">
        <v>810</v>
      </c>
      <c r="B550" s="311">
        <v>5087</v>
      </c>
      <c r="C550" s="311">
        <v>4734.91</v>
      </c>
      <c r="D550" s="311">
        <v>4734.91</v>
      </c>
      <c r="E550" s="313">
        <f t="shared" si="16"/>
        <v>93.07863180656575</v>
      </c>
      <c r="F550" s="313">
        <f t="shared" si="17"/>
        <v>100</v>
      </c>
    </row>
    <row r="551" spans="1:6" ht="14.25">
      <c r="A551" s="310" t="s">
        <v>811</v>
      </c>
      <c r="B551" s="311">
        <v>5087</v>
      </c>
      <c r="C551" s="311">
        <v>4734.91</v>
      </c>
      <c r="D551" s="311">
        <v>4734.91</v>
      </c>
      <c r="E551" s="313">
        <f t="shared" si="16"/>
        <v>93.07863180656575</v>
      </c>
      <c r="F551" s="313">
        <f t="shared" si="17"/>
        <v>100</v>
      </c>
    </row>
    <row r="552" spans="1:6" ht="14.25">
      <c r="A552" s="310" t="s">
        <v>237</v>
      </c>
      <c r="B552" s="311">
        <f>9902.880488-3000</f>
        <v>6902.880488000001</v>
      </c>
      <c r="C552" s="311">
        <v>14224.6</v>
      </c>
      <c r="D552" s="311">
        <v>448.39</v>
      </c>
      <c r="E552" s="313">
        <f t="shared" si="16"/>
        <v>6.495694091466356</v>
      </c>
      <c r="F552" s="313">
        <f t="shared" si="17"/>
        <v>3.152215176525174</v>
      </c>
    </row>
    <row r="553" spans="1:6" ht="14.25">
      <c r="A553" s="310" t="s">
        <v>1053</v>
      </c>
      <c r="B553" s="311">
        <f>9902.880488-3000</f>
        <v>6902.880488000001</v>
      </c>
      <c r="C553" s="311">
        <v>14224.6</v>
      </c>
      <c r="D553" s="311">
        <v>448.39</v>
      </c>
      <c r="E553" s="313">
        <f t="shared" si="16"/>
        <v>6.495694091466356</v>
      </c>
      <c r="F553" s="313">
        <f t="shared" si="17"/>
        <v>3.152215176525174</v>
      </c>
    </row>
    <row r="554" spans="1:6" ht="14.25">
      <c r="A554" s="310" t="s">
        <v>1054</v>
      </c>
      <c r="B554" s="311">
        <f>9902.880488-3000</f>
        <v>6902.880488000001</v>
      </c>
      <c r="C554" s="311">
        <v>14224.6</v>
      </c>
      <c r="D554" s="311">
        <v>448.39</v>
      </c>
      <c r="E554" s="313">
        <f t="shared" si="16"/>
        <v>6.495694091466356</v>
      </c>
      <c r="F554" s="313">
        <f t="shared" si="17"/>
        <v>3.152215176525174</v>
      </c>
    </row>
    <row r="555" spans="1:6" ht="14.25">
      <c r="A555" s="310" t="s">
        <v>246</v>
      </c>
      <c r="B555" s="311">
        <v>15135</v>
      </c>
      <c r="C555" s="311">
        <v>15134.85</v>
      </c>
      <c r="D555" s="311">
        <v>15134.85</v>
      </c>
      <c r="E555" s="313">
        <f t="shared" si="16"/>
        <v>99.9990089197225</v>
      </c>
      <c r="F555" s="313">
        <f t="shared" si="17"/>
        <v>100</v>
      </c>
    </row>
    <row r="556" spans="1:6" ht="14.25">
      <c r="A556" s="310" t="s">
        <v>1055</v>
      </c>
      <c r="B556" s="311">
        <v>15135</v>
      </c>
      <c r="C556" s="311">
        <v>15134.85</v>
      </c>
      <c r="D556" s="311">
        <v>15134.85</v>
      </c>
      <c r="E556" s="313">
        <f t="shared" si="16"/>
        <v>99.9990089197225</v>
      </c>
      <c r="F556" s="313">
        <f t="shared" si="17"/>
        <v>100</v>
      </c>
    </row>
    <row r="557" spans="1:6" ht="14.25">
      <c r="A557" s="310" t="s">
        <v>1056</v>
      </c>
      <c r="B557" s="311">
        <v>15135</v>
      </c>
      <c r="C557" s="311">
        <v>15134.85</v>
      </c>
      <c r="D557" s="311">
        <v>15134.85</v>
      </c>
      <c r="E557" s="313">
        <f t="shared" si="16"/>
        <v>99.9990089197225</v>
      </c>
      <c r="F557" s="313">
        <f t="shared" si="17"/>
        <v>100</v>
      </c>
    </row>
    <row r="558" spans="1:6" ht="14.25">
      <c r="A558" s="310" t="s">
        <v>247</v>
      </c>
      <c r="B558" s="311"/>
      <c r="C558" s="311">
        <v>53.13</v>
      </c>
      <c r="D558" s="311">
        <v>53.13</v>
      </c>
      <c r="E558" s="313"/>
      <c r="F558" s="313">
        <f t="shared" si="17"/>
        <v>100</v>
      </c>
    </row>
    <row r="559" spans="1:6" ht="14.25">
      <c r="A559" s="310" t="s">
        <v>248</v>
      </c>
      <c r="B559" s="311"/>
      <c r="C559" s="311">
        <v>53.13</v>
      </c>
      <c r="D559" s="311">
        <v>53.13</v>
      </c>
      <c r="E559" s="313"/>
      <c r="F559" s="313">
        <f t="shared" si="17"/>
        <v>100</v>
      </c>
    </row>
    <row r="560" spans="1:6" ht="14.25">
      <c r="A560" s="310" t="s">
        <v>1057</v>
      </c>
      <c r="B560" s="311"/>
      <c r="C560" s="311">
        <v>53.13</v>
      </c>
      <c r="D560" s="311">
        <v>53.13</v>
      </c>
      <c r="E560" s="313"/>
      <c r="F560" s="313">
        <f t="shared" si="17"/>
        <v>100</v>
      </c>
    </row>
    <row r="561" spans="1:6" ht="14.25">
      <c r="A561" s="314" t="s">
        <v>1058</v>
      </c>
      <c r="B561" s="315">
        <f>B562+B563</f>
        <v>14800</v>
      </c>
      <c r="C561" s="312"/>
      <c r="D561" s="312"/>
      <c r="E561" s="313">
        <f t="shared" si="16"/>
        <v>0</v>
      </c>
      <c r="F561" s="313"/>
    </row>
    <row r="562" spans="1:6" ht="14.25">
      <c r="A562" s="316" t="s">
        <v>1070</v>
      </c>
      <c r="B562" s="311">
        <v>11800</v>
      </c>
      <c r="C562" s="312"/>
      <c r="D562" s="312"/>
      <c r="E562" s="313">
        <f t="shared" si="16"/>
        <v>0</v>
      </c>
      <c r="F562" s="313"/>
    </row>
    <row r="563" spans="1:6" ht="14.25">
      <c r="A563" s="310" t="s">
        <v>1071</v>
      </c>
      <c r="B563" s="311">
        <v>3000</v>
      </c>
      <c r="C563" s="312"/>
      <c r="D563" s="312"/>
      <c r="E563" s="313">
        <f t="shared" si="16"/>
        <v>0</v>
      </c>
      <c r="F563" s="313"/>
    </row>
    <row r="564" spans="1:6" ht="14.25">
      <c r="A564" s="310" t="s">
        <v>1072</v>
      </c>
      <c r="B564" s="311">
        <v>3000</v>
      </c>
      <c r="C564" s="312"/>
      <c r="D564" s="312"/>
      <c r="E564" s="313">
        <f t="shared" si="16"/>
        <v>0</v>
      </c>
      <c r="F564" s="313"/>
    </row>
    <row r="565" spans="1:6" ht="14.25">
      <c r="A565" s="310" t="s">
        <v>1073</v>
      </c>
      <c r="B565" s="311">
        <v>3000</v>
      </c>
      <c r="C565" s="312"/>
      <c r="D565" s="312"/>
      <c r="E565" s="313">
        <f t="shared" si="16"/>
        <v>0</v>
      </c>
      <c r="F565" s="313"/>
    </row>
    <row r="566" spans="1:6" ht="14.25">
      <c r="A566" s="314" t="s">
        <v>1059</v>
      </c>
      <c r="B566" s="315">
        <f>B567</f>
        <v>112000</v>
      </c>
      <c r="C566" s="315">
        <f>C567</f>
        <v>112000</v>
      </c>
      <c r="D566" s="315">
        <f>D567</f>
        <v>112000</v>
      </c>
      <c r="E566" s="313">
        <f t="shared" si="16"/>
        <v>100</v>
      </c>
      <c r="F566" s="313">
        <f t="shared" si="17"/>
        <v>100</v>
      </c>
    </row>
    <row r="567" spans="1:6" ht="14.25">
      <c r="A567" s="310" t="s">
        <v>1060</v>
      </c>
      <c r="B567" s="311">
        <v>112000</v>
      </c>
      <c r="C567" s="311">
        <v>112000</v>
      </c>
      <c r="D567" s="311">
        <v>112000</v>
      </c>
      <c r="E567" s="313">
        <f t="shared" si="16"/>
        <v>100</v>
      </c>
      <c r="F567" s="313">
        <f t="shared" si="17"/>
        <v>100</v>
      </c>
    </row>
    <row r="568" spans="1:6" ht="14.25">
      <c r="A568" s="310" t="s">
        <v>1061</v>
      </c>
      <c r="B568" s="311">
        <v>112000</v>
      </c>
      <c r="C568" s="311">
        <v>112000</v>
      </c>
      <c r="D568" s="311">
        <v>112000</v>
      </c>
      <c r="E568" s="313">
        <f t="shared" si="16"/>
        <v>100</v>
      </c>
      <c r="F568" s="313">
        <f t="shared" si="17"/>
        <v>100</v>
      </c>
    </row>
    <row r="569" spans="1:6" ht="14.25">
      <c r="A569" s="310" t="s">
        <v>1062</v>
      </c>
      <c r="B569" s="311">
        <v>112000</v>
      </c>
      <c r="C569" s="311">
        <v>112000</v>
      </c>
      <c r="D569" s="311">
        <v>112000</v>
      </c>
      <c r="E569" s="313">
        <f t="shared" si="16"/>
        <v>100</v>
      </c>
      <c r="F569" s="313">
        <f t="shared" si="17"/>
        <v>100</v>
      </c>
    </row>
  </sheetData>
  <sheetProtection/>
  <mergeCells count="1">
    <mergeCell ref="A2:F2"/>
  </mergeCells>
  <printOptions horizontalCentered="1"/>
  <pageMargins left="0.51" right="0.51" top="0.75" bottom="0.75" header="0.31" footer="0.31"/>
  <pageSetup horizontalDpi="600" verticalDpi="600" orientation="landscape" paperSize="9" r:id="rId1"/>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G41"/>
  <sheetViews>
    <sheetView zoomScale="90" zoomScaleNormal="90" zoomScalePageLayoutView="0" workbookViewId="0" topLeftCell="A1">
      <selection activeCell="D29" sqref="D29"/>
    </sheetView>
  </sheetViews>
  <sheetFormatPr defaultColWidth="9.00390625" defaultRowHeight="14.25"/>
  <cols>
    <col min="1" max="1" width="40.625" style="187" customWidth="1"/>
    <col min="2" max="3" width="12.75390625" style="187" bestFit="1" customWidth="1"/>
    <col min="4" max="4" width="36.25390625" style="187" customWidth="1"/>
    <col min="5" max="6" width="12.75390625" style="187" bestFit="1" customWidth="1"/>
    <col min="7" max="16384" width="9.00390625" style="187" customWidth="1"/>
  </cols>
  <sheetData>
    <row r="1" spans="1:5" ht="14.25">
      <c r="A1" s="185" t="s">
        <v>1076</v>
      </c>
      <c r="B1" s="185"/>
      <c r="C1" s="185"/>
      <c r="D1" s="186"/>
      <c r="E1" s="186"/>
    </row>
    <row r="2" spans="1:6" ht="20.25">
      <c r="A2" s="392" t="s">
        <v>634</v>
      </c>
      <c r="B2" s="393"/>
      <c r="C2" s="393"/>
      <c r="D2" s="393"/>
      <c r="E2" s="393"/>
      <c r="F2" s="393"/>
    </row>
    <row r="3" spans="1:6" ht="14.25">
      <c r="A3" s="188"/>
      <c r="B3" s="188"/>
      <c r="C3" s="188"/>
      <c r="D3" s="188"/>
      <c r="E3" s="189"/>
      <c r="F3" s="189" t="s">
        <v>117</v>
      </c>
    </row>
    <row r="4" spans="1:6" s="191" customFormat="1" ht="24.75" customHeight="1">
      <c r="A4" s="190" t="s">
        <v>120</v>
      </c>
      <c r="B4" s="190" t="s">
        <v>118</v>
      </c>
      <c r="C4" s="190" t="s">
        <v>119</v>
      </c>
      <c r="D4" s="190" t="s">
        <v>120</v>
      </c>
      <c r="E4" s="190" t="s">
        <v>118</v>
      </c>
      <c r="F4" s="190" t="s">
        <v>119</v>
      </c>
    </row>
    <row r="5" spans="1:6" s="191" customFormat="1" ht="24.75" customHeight="1">
      <c r="A5" s="6" t="s">
        <v>121</v>
      </c>
      <c r="B5" s="5">
        <f>SUM(B6:B9)</f>
        <v>89042</v>
      </c>
      <c r="C5" s="5">
        <f>C6+C7+C8+C9</f>
        <v>110838</v>
      </c>
      <c r="D5" s="192" t="s">
        <v>122</v>
      </c>
      <c r="E5" s="5">
        <v>1931</v>
      </c>
      <c r="F5" s="5">
        <v>1931</v>
      </c>
    </row>
    <row r="6" spans="1:6" s="191" customFormat="1" ht="24.75" customHeight="1">
      <c r="A6" s="193" t="s">
        <v>123</v>
      </c>
      <c r="B6" s="5">
        <v>42490</v>
      </c>
      <c r="C6" s="5">
        <v>55018</v>
      </c>
      <c r="D6" s="192" t="s">
        <v>124</v>
      </c>
      <c r="E6" s="5">
        <v>0</v>
      </c>
      <c r="F6" s="5"/>
    </row>
    <row r="7" spans="1:6" s="191" customFormat="1" ht="24.75" customHeight="1">
      <c r="A7" s="193" t="s">
        <v>125</v>
      </c>
      <c r="B7" s="5">
        <v>11947</v>
      </c>
      <c r="C7" s="5">
        <v>12738</v>
      </c>
      <c r="D7" s="192" t="s">
        <v>126</v>
      </c>
      <c r="E7" s="5"/>
      <c r="F7" s="5"/>
    </row>
    <row r="8" spans="1:6" s="191" customFormat="1" ht="24.75" customHeight="1">
      <c r="A8" s="193" t="s">
        <v>127</v>
      </c>
      <c r="B8" s="5">
        <v>22622</v>
      </c>
      <c r="C8" s="5">
        <v>27615</v>
      </c>
      <c r="D8" s="6" t="s">
        <v>128</v>
      </c>
      <c r="E8" s="5">
        <f>E9+E10+E11</f>
        <v>153425</v>
      </c>
      <c r="F8" s="5">
        <f>F9+F10+F11</f>
        <v>176386.82</v>
      </c>
    </row>
    <row r="9" spans="1:6" s="191" customFormat="1" ht="24.75" customHeight="1">
      <c r="A9" s="193" t="s">
        <v>129</v>
      </c>
      <c r="B9" s="5">
        <v>11983</v>
      </c>
      <c r="C9" s="5">
        <v>15467</v>
      </c>
      <c r="D9" s="193" t="s">
        <v>130</v>
      </c>
      <c r="E9" s="5">
        <v>138988</v>
      </c>
      <c r="F9" s="5">
        <v>161187.47</v>
      </c>
    </row>
    <row r="10" spans="1:6" s="191" customFormat="1" ht="24.75" customHeight="1">
      <c r="A10" s="6" t="s">
        <v>131</v>
      </c>
      <c r="B10" s="5">
        <f>SUM(B11:B20)</f>
        <v>14998</v>
      </c>
      <c r="C10" s="194">
        <f>C11+C12+C13+C14+C15+C16++C18+C17+C19+C20</f>
        <v>15486</v>
      </c>
      <c r="D10" s="193" t="s">
        <v>132</v>
      </c>
      <c r="E10" s="5">
        <v>14437</v>
      </c>
      <c r="F10" s="5">
        <v>15199.35</v>
      </c>
    </row>
    <row r="11" spans="1:6" s="191" customFormat="1" ht="24.75" customHeight="1">
      <c r="A11" s="193" t="s">
        <v>133</v>
      </c>
      <c r="B11" s="5">
        <v>12469</v>
      </c>
      <c r="C11" s="194">
        <v>12926</v>
      </c>
      <c r="D11" s="193" t="s">
        <v>134</v>
      </c>
      <c r="E11" s="5">
        <v>0</v>
      </c>
      <c r="F11" s="5"/>
    </row>
    <row r="12" spans="1:6" s="191" customFormat="1" ht="24.75" customHeight="1">
      <c r="A12" s="193" t="s">
        <v>135</v>
      </c>
      <c r="B12" s="5">
        <v>10</v>
      </c>
      <c r="C12" s="194">
        <v>11</v>
      </c>
      <c r="D12" s="6" t="s">
        <v>136</v>
      </c>
      <c r="E12" s="5">
        <f>E13+E14</f>
        <v>110</v>
      </c>
      <c r="F12" s="5">
        <f>F13+F14</f>
        <v>109</v>
      </c>
    </row>
    <row r="13" spans="1:6" s="191" customFormat="1" ht="24.75" customHeight="1">
      <c r="A13" s="193" t="s">
        <v>137</v>
      </c>
      <c r="B13" s="5">
        <v>239</v>
      </c>
      <c r="C13" s="194">
        <v>242</v>
      </c>
      <c r="D13" s="193" t="s">
        <v>138</v>
      </c>
      <c r="E13" s="5">
        <v>110</v>
      </c>
      <c r="F13" s="5">
        <v>109</v>
      </c>
    </row>
    <row r="14" spans="1:6" s="191" customFormat="1" ht="24.75" customHeight="1">
      <c r="A14" s="193" t="s">
        <v>139</v>
      </c>
      <c r="B14" s="5">
        <v>560</v>
      </c>
      <c r="C14" s="194">
        <v>560</v>
      </c>
      <c r="D14" s="193" t="s">
        <v>140</v>
      </c>
      <c r="E14" s="5">
        <v>0</v>
      </c>
      <c r="F14" s="5"/>
    </row>
    <row r="15" spans="1:6" s="191" customFormat="1" ht="24.75" customHeight="1">
      <c r="A15" s="193" t="s">
        <v>141</v>
      </c>
      <c r="B15" s="5">
        <v>787</v>
      </c>
      <c r="C15" s="194">
        <v>797</v>
      </c>
      <c r="D15" s="6" t="s">
        <v>142</v>
      </c>
      <c r="E15" s="5">
        <f>SUM(E16:E19)</f>
        <v>4348</v>
      </c>
      <c r="F15" s="5">
        <f>SUM(F16:F19)</f>
        <v>5616</v>
      </c>
    </row>
    <row r="16" spans="1:6" s="191" customFormat="1" ht="24.75" customHeight="1">
      <c r="A16" s="193" t="s">
        <v>143</v>
      </c>
      <c r="B16" s="5">
        <v>2</v>
      </c>
      <c r="C16" s="194">
        <v>2</v>
      </c>
      <c r="D16" s="193" t="s">
        <v>144</v>
      </c>
      <c r="E16" s="5">
        <v>1427</v>
      </c>
      <c r="F16" s="5">
        <v>2358</v>
      </c>
    </row>
    <row r="17" spans="1:6" s="191" customFormat="1" ht="24.75" customHeight="1">
      <c r="A17" s="193" t="s">
        <v>145</v>
      </c>
      <c r="B17" s="5" t="s">
        <v>635</v>
      </c>
      <c r="C17" s="194"/>
      <c r="D17" s="193" t="s">
        <v>146</v>
      </c>
      <c r="E17" s="5">
        <v>3</v>
      </c>
      <c r="F17" s="5">
        <v>3</v>
      </c>
    </row>
    <row r="18" spans="1:6" s="191" customFormat="1" ht="24.75" customHeight="1">
      <c r="A18" s="193" t="s">
        <v>147</v>
      </c>
      <c r="B18" s="5">
        <v>93</v>
      </c>
      <c r="C18" s="194">
        <v>93</v>
      </c>
      <c r="D18" s="193" t="s">
        <v>149</v>
      </c>
      <c r="E18" s="5">
        <v>2896</v>
      </c>
      <c r="F18" s="5">
        <v>3231</v>
      </c>
    </row>
    <row r="19" spans="1:6" s="191" customFormat="1" ht="24.75" customHeight="1">
      <c r="A19" s="192" t="s">
        <v>148</v>
      </c>
      <c r="B19" s="5">
        <v>575</v>
      </c>
      <c r="C19" s="194">
        <v>583</v>
      </c>
      <c r="D19" s="193" t="s">
        <v>151</v>
      </c>
      <c r="E19" s="5">
        <v>22</v>
      </c>
      <c r="F19" s="5">
        <v>24</v>
      </c>
    </row>
    <row r="20" spans="1:6" s="191" customFormat="1" ht="24.75" customHeight="1">
      <c r="A20" s="193" t="s">
        <v>150</v>
      </c>
      <c r="B20" s="5">
        <v>263</v>
      </c>
      <c r="C20" s="194">
        <v>272</v>
      </c>
      <c r="D20" s="6" t="s">
        <v>633</v>
      </c>
      <c r="E20" s="5"/>
      <c r="F20" s="5">
        <f>F21</f>
        <v>1147</v>
      </c>
    </row>
    <row r="21" spans="1:6" s="191" customFormat="1" ht="24.75" customHeight="1">
      <c r="A21" s="6" t="s">
        <v>152</v>
      </c>
      <c r="B21" s="194">
        <f>B22+B23+B24+B25+E5+E6+E7</f>
        <v>1931</v>
      </c>
      <c r="C21" s="194">
        <f>C22+C23+C24+C25+F5+F6+F7</f>
        <v>1931</v>
      </c>
      <c r="D21" s="193" t="s">
        <v>632</v>
      </c>
      <c r="E21" s="5"/>
      <c r="F21" s="5">
        <v>1147</v>
      </c>
    </row>
    <row r="22" spans="1:6" s="191" customFormat="1" ht="24.75" customHeight="1">
      <c r="A22" s="192" t="s">
        <v>154</v>
      </c>
      <c r="B22" s="5">
        <v>0</v>
      </c>
      <c r="C22" s="194"/>
      <c r="D22" s="6" t="s">
        <v>153</v>
      </c>
      <c r="E22" s="5">
        <f>E23+E24</f>
        <v>44146</v>
      </c>
      <c r="F22" s="5">
        <f>F23+F24</f>
        <v>21754</v>
      </c>
    </row>
    <row r="23" spans="1:6" s="191" customFormat="1" ht="24.75" customHeight="1">
      <c r="A23" s="192" t="s">
        <v>156</v>
      </c>
      <c r="B23" s="5">
        <v>0</v>
      </c>
      <c r="C23" s="194"/>
      <c r="D23" s="193" t="s">
        <v>155</v>
      </c>
      <c r="E23" s="5"/>
      <c r="F23" s="195"/>
    </row>
    <row r="24" spans="1:6" s="191" customFormat="1" ht="24.75" customHeight="1">
      <c r="A24" s="192" t="s">
        <v>158</v>
      </c>
      <c r="B24" s="5">
        <v>0</v>
      </c>
      <c r="C24" s="194"/>
      <c r="D24" s="193" t="s">
        <v>157</v>
      </c>
      <c r="E24" s="5">
        <v>44146</v>
      </c>
      <c r="F24" s="5">
        <v>21754</v>
      </c>
    </row>
    <row r="25" spans="1:6" s="191" customFormat="1" ht="24.75" customHeight="1">
      <c r="A25" s="192" t="s">
        <v>159</v>
      </c>
      <c r="B25" s="5">
        <v>0</v>
      </c>
      <c r="C25" s="194"/>
      <c r="D25" s="190" t="s">
        <v>106</v>
      </c>
      <c r="E25" s="5">
        <f>B5+B10+B21+E8+E12+E15+E20+E22</f>
        <v>308000</v>
      </c>
      <c r="F25" s="5">
        <f>C5+C10+C21+F8+F12+F15+F20+F22+1</f>
        <v>333268.82</v>
      </c>
    </row>
    <row r="26" spans="1:7" s="191" customFormat="1" ht="14.25">
      <c r="A26" s="196" t="s">
        <v>160</v>
      </c>
      <c r="B26" s="187"/>
      <c r="C26" s="187"/>
      <c r="D26" s="247"/>
      <c r="E26" s="248"/>
      <c r="F26" s="248"/>
      <c r="G26" s="249"/>
    </row>
    <row r="27" spans="1:7" s="191" customFormat="1" ht="14.25">
      <c r="A27" s="187"/>
      <c r="B27" s="187"/>
      <c r="C27" s="187"/>
      <c r="D27" s="250"/>
      <c r="E27" s="250"/>
      <c r="F27" s="252"/>
      <c r="G27" s="251"/>
    </row>
    <row r="28" spans="1:7" s="191" customFormat="1" ht="14.25">
      <c r="A28" s="187"/>
      <c r="B28" s="187"/>
      <c r="C28" s="187"/>
      <c r="D28" s="250"/>
      <c r="E28" s="250"/>
      <c r="F28" s="251"/>
      <c r="G28" s="251"/>
    </row>
    <row r="29" spans="1:5" s="191" customFormat="1" ht="14.25">
      <c r="A29" s="187"/>
      <c r="B29" s="187"/>
      <c r="C29" s="187"/>
      <c r="D29" s="187"/>
      <c r="E29" s="187"/>
    </row>
    <row r="30" spans="1:6" s="191" customFormat="1" ht="14.25">
      <c r="A30" s="187"/>
      <c r="B30" s="187"/>
      <c r="C30" s="187"/>
      <c r="D30" s="187"/>
      <c r="E30" s="187"/>
      <c r="F30" s="197"/>
    </row>
    <row r="31" spans="1:5" s="191" customFormat="1" ht="14.25">
      <c r="A31" s="187"/>
      <c r="B31" s="187"/>
      <c r="C31" s="187"/>
      <c r="D31" s="187"/>
      <c r="E31" s="187"/>
    </row>
    <row r="32" spans="1:5" s="191" customFormat="1" ht="14.25">
      <c r="A32" s="187"/>
      <c r="B32" s="187"/>
      <c r="C32" s="187"/>
      <c r="D32" s="187"/>
      <c r="E32" s="187"/>
    </row>
    <row r="33" spans="1:5" s="191" customFormat="1" ht="14.25">
      <c r="A33" s="187"/>
      <c r="B33" s="187"/>
      <c r="C33" s="187"/>
      <c r="D33" s="187"/>
      <c r="E33" s="187"/>
    </row>
    <row r="34" spans="1:5" s="191" customFormat="1" ht="14.25">
      <c r="A34" s="187"/>
      <c r="B34" s="187"/>
      <c r="C34" s="187"/>
      <c r="D34" s="187"/>
      <c r="E34" s="187"/>
    </row>
    <row r="35" spans="1:5" s="191" customFormat="1" ht="14.25">
      <c r="A35" s="187"/>
      <c r="B35" s="187"/>
      <c r="C35" s="187"/>
      <c r="D35" s="187"/>
      <c r="E35" s="187"/>
    </row>
    <row r="36" spans="1:5" s="191" customFormat="1" ht="14.25">
      <c r="A36" s="187"/>
      <c r="B36" s="187"/>
      <c r="C36" s="187"/>
      <c r="D36" s="187"/>
      <c r="E36" s="187"/>
    </row>
    <row r="37" spans="1:5" s="191" customFormat="1" ht="14.25">
      <c r="A37" s="187"/>
      <c r="B37" s="187"/>
      <c r="C37" s="187"/>
      <c r="D37" s="187"/>
      <c r="E37" s="187"/>
    </row>
    <row r="38" spans="1:5" s="191" customFormat="1" ht="14.25">
      <c r="A38" s="187"/>
      <c r="B38" s="187"/>
      <c r="C38" s="187"/>
      <c r="D38" s="187"/>
      <c r="E38" s="187"/>
    </row>
    <row r="39" spans="1:5" s="191" customFormat="1" ht="14.25">
      <c r="A39" s="187"/>
      <c r="B39" s="187"/>
      <c r="C39" s="187"/>
      <c r="D39" s="187"/>
      <c r="E39" s="187"/>
    </row>
    <row r="40" spans="1:5" s="191" customFormat="1" ht="14.25">
      <c r="A40" s="187"/>
      <c r="B40" s="187"/>
      <c r="C40" s="187"/>
      <c r="D40" s="187"/>
      <c r="E40" s="187"/>
    </row>
    <row r="41" ht="14.25">
      <c r="F41" s="191"/>
    </row>
  </sheetData>
  <sheetProtection/>
  <mergeCells count="1">
    <mergeCell ref="A2:F2"/>
  </mergeCells>
  <printOptions horizontalCentered="1"/>
  <pageMargins left="0.71" right="0.71" top="0.55" bottom="0.55" header="0.31" footer="0.3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62"/>
  <sheetViews>
    <sheetView zoomScale="90" zoomScaleNormal="90" zoomScalePageLayoutView="0" workbookViewId="0" topLeftCell="A1">
      <pane xSplit="1" ySplit="5" topLeftCell="B9" activePane="bottomRight" state="frozen"/>
      <selection pane="topLeft" activeCell="A1" sqref="A1"/>
      <selection pane="topRight" activeCell="A1" sqref="A1"/>
      <selection pane="bottomLeft" activeCell="A1" sqref="A1"/>
      <selection pane="bottomRight" activeCell="B37" sqref="B37"/>
    </sheetView>
  </sheetViews>
  <sheetFormatPr defaultColWidth="9.00390625" defaultRowHeight="14.25"/>
  <cols>
    <col min="1" max="1" width="82.375" style="65" customWidth="1"/>
    <col min="2" max="2" width="43.50390625" style="47" customWidth="1"/>
    <col min="3" max="4" width="12.00390625" style="48" bestFit="1" customWidth="1"/>
    <col min="5" max="5" width="11.75390625" style="48" customWidth="1"/>
    <col min="6" max="224" width="9.00390625" style="48" customWidth="1"/>
    <col min="225" max="225" width="46.125" style="48" customWidth="1"/>
    <col min="226" max="226" width="16.75390625" style="48" customWidth="1"/>
    <col min="227" max="228" width="14.75390625" style="48" customWidth="1"/>
    <col min="229" max="229" width="11.375" style="48" customWidth="1"/>
    <col min="230" max="230" width="9.50390625" style="48" bestFit="1" customWidth="1"/>
    <col min="231" max="16384" width="9.00390625" style="48" customWidth="1"/>
  </cols>
  <sheetData>
    <row r="1" ht="12.75">
      <c r="A1" s="46" t="s">
        <v>1077</v>
      </c>
    </row>
    <row r="2" spans="1:5" ht="30" customHeight="1">
      <c r="A2" s="394" t="s">
        <v>331</v>
      </c>
      <c r="B2" s="395"/>
      <c r="C2" s="395"/>
      <c r="D2" s="395"/>
      <c r="E2" s="395"/>
    </row>
    <row r="3" spans="1:5" ht="15" customHeight="1">
      <c r="A3" s="56"/>
      <c r="B3" s="56"/>
      <c r="C3" s="318"/>
      <c r="D3" s="318"/>
      <c r="E3" s="57" t="s">
        <v>1</v>
      </c>
    </row>
    <row r="4" spans="1:5" s="49" customFormat="1" ht="19.5" customHeight="1">
      <c r="A4" s="398" t="s">
        <v>2</v>
      </c>
      <c r="B4" s="398" t="s">
        <v>31</v>
      </c>
      <c r="C4" s="396" t="s">
        <v>32</v>
      </c>
      <c r="D4" s="397"/>
      <c r="E4" s="400" t="s">
        <v>34</v>
      </c>
    </row>
    <row r="5" spans="1:5" s="49" customFormat="1" ht="19.5" customHeight="1">
      <c r="A5" s="399"/>
      <c r="B5" s="399"/>
      <c r="C5" s="58" t="s">
        <v>35</v>
      </c>
      <c r="D5" s="339" t="s">
        <v>113</v>
      </c>
      <c r="E5" s="401"/>
    </row>
    <row r="6" spans="1:5" s="49" customFormat="1" ht="19.5" customHeight="1">
      <c r="A6" s="59" t="s">
        <v>189</v>
      </c>
      <c r="B6" s="58"/>
      <c r="C6" s="60">
        <f>C7+C8+C9</f>
        <v>46103</v>
      </c>
      <c r="D6" s="60">
        <f>D7+D8+D9</f>
        <v>46103</v>
      </c>
      <c r="E6" s="61">
        <f aca="true" t="shared" si="0" ref="E6:E66">D6/C6*100</f>
        <v>100</v>
      </c>
    </row>
    <row r="7" spans="1:5" s="49" customFormat="1" ht="19.5" customHeight="1">
      <c r="A7" s="62" t="s">
        <v>190</v>
      </c>
      <c r="B7" s="62"/>
      <c r="C7" s="63">
        <f>11389+575</f>
        <v>11964</v>
      </c>
      <c r="D7" s="63">
        <f>11389+575</f>
        <v>11964</v>
      </c>
      <c r="E7" s="64">
        <f t="shared" si="0"/>
        <v>100</v>
      </c>
    </row>
    <row r="8" spans="1:5" s="49" customFormat="1" ht="19.5" customHeight="1">
      <c r="A8" s="62" t="s">
        <v>191</v>
      </c>
      <c r="B8" s="62"/>
      <c r="C8" s="63">
        <v>6911</v>
      </c>
      <c r="D8" s="63">
        <v>6911</v>
      </c>
      <c r="E8" s="64">
        <f t="shared" si="0"/>
        <v>100</v>
      </c>
    </row>
    <row r="9" spans="1:5" s="49" customFormat="1" ht="19.5" customHeight="1">
      <c r="A9" s="62" t="s">
        <v>192</v>
      </c>
      <c r="B9" s="62"/>
      <c r="C9" s="63">
        <v>27228</v>
      </c>
      <c r="D9" s="63">
        <v>27228</v>
      </c>
      <c r="E9" s="64">
        <f t="shared" si="0"/>
        <v>100</v>
      </c>
    </row>
    <row r="10" spans="1:5" s="49" customFormat="1" ht="19.5" customHeight="1">
      <c r="A10" s="59" t="s">
        <v>193</v>
      </c>
      <c r="B10" s="62"/>
      <c r="C10" s="212">
        <v>95758</v>
      </c>
      <c r="D10" s="212">
        <v>92689.33</v>
      </c>
      <c r="E10" s="213">
        <v>96.8</v>
      </c>
    </row>
    <row r="11" spans="1:6" s="49" customFormat="1" ht="19.5" customHeight="1">
      <c r="A11" s="214" t="s">
        <v>568</v>
      </c>
      <c r="B11" s="62" t="s">
        <v>265</v>
      </c>
      <c r="C11" s="63">
        <v>58.7</v>
      </c>
      <c r="D11" s="63">
        <v>0</v>
      </c>
      <c r="E11" s="64">
        <f t="shared" si="0"/>
        <v>0</v>
      </c>
      <c r="F11" s="365"/>
    </row>
    <row r="12" spans="1:6" s="49" customFormat="1" ht="19.5" customHeight="1">
      <c r="A12" s="214" t="s">
        <v>576</v>
      </c>
      <c r="B12" s="62" t="s">
        <v>644</v>
      </c>
      <c r="C12" s="63">
        <v>1920.5</v>
      </c>
      <c r="D12" s="63">
        <v>1920.5</v>
      </c>
      <c r="E12" s="64">
        <f t="shared" si="0"/>
        <v>100</v>
      </c>
      <c r="F12" s="365"/>
    </row>
    <row r="13" spans="1:6" s="49" customFormat="1" ht="19.5" customHeight="1">
      <c r="A13" s="214" t="s">
        <v>569</v>
      </c>
      <c r="B13" s="62" t="s">
        <v>644</v>
      </c>
      <c r="C13" s="63">
        <v>1658</v>
      </c>
      <c r="D13" s="63">
        <v>1658</v>
      </c>
      <c r="E13" s="64">
        <f t="shared" si="0"/>
        <v>100</v>
      </c>
      <c r="F13" s="365"/>
    </row>
    <row r="14" spans="1:6" s="49" customFormat="1" ht="19.5" customHeight="1">
      <c r="A14" s="214" t="s">
        <v>570</v>
      </c>
      <c r="B14" s="62" t="s">
        <v>644</v>
      </c>
      <c r="C14" s="63">
        <v>1900.16</v>
      </c>
      <c r="D14" s="63">
        <v>1900.16</v>
      </c>
      <c r="E14" s="64">
        <f t="shared" si="0"/>
        <v>100</v>
      </c>
      <c r="F14" s="365"/>
    </row>
    <row r="15" spans="1:6" s="49" customFormat="1" ht="19.5" customHeight="1">
      <c r="A15" s="214" t="s">
        <v>571</v>
      </c>
      <c r="B15" s="62" t="s">
        <v>269</v>
      </c>
      <c r="C15" s="63">
        <v>31.1</v>
      </c>
      <c r="D15" s="63">
        <v>31.1</v>
      </c>
      <c r="E15" s="64">
        <f t="shared" si="0"/>
        <v>100</v>
      </c>
      <c r="F15" s="365"/>
    </row>
    <row r="16" spans="1:6" s="49" customFormat="1" ht="19.5" customHeight="1">
      <c r="A16" s="214" t="s">
        <v>572</v>
      </c>
      <c r="B16" s="62" t="s">
        <v>269</v>
      </c>
      <c r="C16" s="63">
        <v>6.22</v>
      </c>
      <c r="D16" s="63">
        <v>6.22</v>
      </c>
      <c r="E16" s="64">
        <f t="shared" si="0"/>
        <v>100</v>
      </c>
      <c r="F16" s="365"/>
    </row>
    <row r="17" spans="1:6" s="49" customFormat="1" ht="19.5" customHeight="1">
      <c r="A17" s="214" t="s">
        <v>573</v>
      </c>
      <c r="B17" s="366" t="s">
        <v>1116</v>
      </c>
      <c r="C17" s="63">
        <v>8</v>
      </c>
      <c r="D17" s="63">
        <v>0</v>
      </c>
      <c r="E17" s="64">
        <f t="shared" si="0"/>
        <v>0</v>
      </c>
      <c r="F17" s="365"/>
    </row>
    <row r="18" spans="1:6" s="49" customFormat="1" ht="19.5" customHeight="1">
      <c r="A18" s="214" t="s">
        <v>574</v>
      </c>
      <c r="B18" s="62" t="s">
        <v>265</v>
      </c>
      <c r="C18" s="63">
        <v>2040</v>
      </c>
      <c r="D18" s="63">
        <v>2040</v>
      </c>
      <c r="E18" s="64">
        <f t="shared" si="0"/>
        <v>100</v>
      </c>
      <c r="F18" s="365"/>
    </row>
    <row r="19" spans="1:6" s="49" customFormat="1" ht="19.5" customHeight="1">
      <c r="A19" s="214" t="s">
        <v>575</v>
      </c>
      <c r="B19" s="62" t="s">
        <v>216</v>
      </c>
      <c r="C19" s="63">
        <v>0.6</v>
      </c>
      <c r="D19" s="63">
        <v>0.6</v>
      </c>
      <c r="E19" s="64">
        <f t="shared" si="0"/>
        <v>100</v>
      </c>
      <c r="F19" s="365"/>
    </row>
    <row r="20" spans="1:6" s="49" customFormat="1" ht="19.5" customHeight="1">
      <c r="A20" s="62" t="s">
        <v>341</v>
      </c>
      <c r="B20" s="62" t="s">
        <v>342</v>
      </c>
      <c r="C20" s="63">
        <v>55</v>
      </c>
      <c r="D20" s="63">
        <v>0</v>
      </c>
      <c r="E20" s="64">
        <f t="shared" si="0"/>
        <v>0</v>
      </c>
      <c r="F20" s="365"/>
    </row>
    <row r="21" spans="1:6" s="49" customFormat="1" ht="19.5" customHeight="1">
      <c r="A21" s="62" t="s">
        <v>343</v>
      </c>
      <c r="B21" s="62" t="s">
        <v>269</v>
      </c>
      <c r="C21" s="63">
        <v>10</v>
      </c>
      <c r="D21" s="63">
        <v>10</v>
      </c>
      <c r="E21" s="64">
        <f t="shared" si="0"/>
        <v>100</v>
      </c>
      <c r="F21" s="365"/>
    </row>
    <row r="22" spans="1:6" s="49" customFormat="1" ht="19.5" customHeight="1">
      <c r="A22" s="62" t="s">
        <v>344</v>
      </c>
      <c r="B22" s="62" t="s">
        <v>276</v>
      </c>
      <c r="C22" s="63">
        <v>2.5</v>
      </c>
      <c r="D22" s="63">
        <v>0</v>
      </c>
      <c r="E22" s="64">
        <f t="shared" si="0"/>
        <v>0</v>
      </c>
      <c r="F22" s="365"/>
    </row>
    <row r="23" spans="1:6" s="49" customFormat="1" ht="19.5" customHeight="1">
      <c r="A23" s="62" t="s">
        <v>345</v>
      </c>
      <c r="B23" s="62" t="s">
        <v>346</v>
      </c>
      <c r="C23" s="63">
        <v>30.4</v>
      </c>
      <c r="D23" s="63">
        <v>30.4</v>
      </c>
      <c r="E23" s="64">
        <f t="shared" si="0"/>
        <v>100</v>
      </c>
      <c r="F23" s="365"/>
    </row>
    <row r="24" spans="1:6" s="49" customFormat="1" ht="19.5" customHeight="1">
      <c r="A24" s="62" t="s">
        <v>347</v>
      </c>
      <c r="B24" s="62" t="s">
        <v>348</v>
      </c>
      <c r="C24" s="63">
        <v>67.17</v>
      </c>
      <c r="D24" s="63">
        <v>67.17</v>
      </c>
      <c r="E24" s="64">
        <f t="shared" si="0"/>
        <v>100</v>
      </c>
      <c r="F24" s="365"/>
    </row>
    <row r="25" spans="1:6" s="49" customFormat="1" ht="19.5" customHeight="1">
      <c r="A25" s="62" t="s">
        <v>349</v>
      </c>
      <c r="B25" s="62" t="s">
        <v>271</v>
      </c>
      <c r="C25" s="63">
        <f>576.8-6.6</f>
        <v>570.1999999999999</v>
      </c>
      <c r="D25" s="63">
        <f>576.8-6.6</f>
        <v>570.1999999999999</v>
      </c>
      <c r="E25" s="64">
        <f t="shared" si="0"/>
        <v>100</v>
      </c>
      <c r="F25" s="365"/>
    </row>
    <row r="26" spans="1:6" s="49" customFormat="1" ht="19.5" customHeight="1">
      <c r="A26" s="62" t="s">
        <v>350</v>
      </c>
      <c r="B26" s="62" t="s">
        <v>351</v>
      </c>
      <c r="C26" s="63">
        <v>1200</v>
      </c>
      <c r="D26" s="63">
        <v>1200</v>
      </c>
      <c r="E26" s="64">
        <f t="shared" si="0"/>
        <v>100</v>
      </c>
      <c r="F26" s="365"/>
    </row>
    <row r="27" spans="1:6" s="49" customFormat="1" ht="19.5" customHeight="1">
      <c r="A27" s="62" t="s">
        <v>352</v>
      </c>
      <c r="B27" s="62" t="s">
        <v>267</v>
      </c>
      <c r="C27" s="63">
        <v>797</v>
      </c>
      <c r="D27" s="63">
        <v>797</v>
      </c>
      <c r="E27" s="64">
        <f t="shared" si="0"/>
        <v>100</v>
      </c>
      <c r="F27" s="365"/>
    </row>
    <row r="28" spans="1:6" s="49" customFormat="1" ht="19.5" customHeight="1">
      <c r="A28" s="62" t="s">
        <v>353</v>
      </c>
      <c r="B28" s="62" t="s">
        <v>354</v>
      </c>
      <c r="C28" s="63">
        <v>24.5</v>
      </c>
      <c r="D28" s="63">
        <v>0</v>
      </c>
      <c r="E28" s="64">
        <f t="shared" si="0"/>
        <v>0</v>
      </c>
      <c r="F28" s="365"/>
    </row>
    <row r="29" spans="1:6" s="49" customFormat="1" ht="19.5" customHeight="1">
      <c r="A29" s="62" t="s">
        <v>353</v>
      </c>
      <c r="B29" s="62" t="s">
        <v>215</v>
      </c>
      <c r="C29" s="63">
        <v>132.57</v>
      </c>
      <c r="D29" s="63">
        <v>0</v>
      </c>
      <c r="E29" s="64">
        <f t="shared" si="0"/>
        <v>0</v>
      </c>
      <c r="F29" s="365"/>
    </row>
    <row r="30" spans="1:6" s="49" customFormat="1" ht="19.5" customHeight="1">
      <c r="A30" s="62" t="s">
        <v>355</v>
      </c>
      <c r="B30" s="62" t="s">
        <v>216</v>
      </c>
      <c r="C30" s="63">
        <v>34.75</v>
      </c>
      <c r="D30" s="63">
        <v>34.75</v>
      </c>
      <c r="E30" s="64">
        <f t="shared" si="0"/>
        <v>100</v>
      </c>
      <c r="F30" s="365"/>
    </row>
    <row r="31" spans="1:6" s="49" customFormat="1" ht="19.5" customHeight="1">
      <c r="A31" s="62" t="s">
        <v>356</v>
      </c>
      <c r="B31" s="62" t="s">
        <v>357</v>
      </c>
      <c r="C31" s="63">
        <v>644</v>
      </c>
      <c r="D31" s="63">
        <v>644</v>
      </c>
      <c r="E31" s="64">
        <f t="shared" si="0"/>
        <v>100</v>
      </c>
      <c r="F31" s="365"/>
    </row>
    <row r="32" spans="1:6" s="49" customFormat="1" ht="19.5" customHeight="1">
      <c r="A32" s="62" t="s">
        <v>358</v>
      </c>
      <c r="B32" s="62" t="s">
        <v>269</v>
      </c>
      <c r="C32" s="63">
        <v>10</v>
      </c>
      <c r="D32" s="63">
        <v>10</v>
      </c>
      <c r="E32" s="64">
        <f t="shared" si="0"/>
        <v>100</v>
      </c>
      <c r="F32" s="365"/>
    </row>
    <row r="33" spans="1:6" s="49" customFormat="1" ht="19.5" customHeight="1">
      <c r="A33" s="62" t="s">
        <v>359</v>
      </c>
      <c r="B33" s="62" t="s">
        <v>266</v>
      </c>
      <c r="C33" s="63">
        <v>71.4</v>
      </c>
      <c r="D33" s="63">
        <v>71.4</v>
      </c>
      <c r="E33" s="64">
        <f t="shared" si="0"/>
        <v>100</v>
      </c>
      <c r="F33" s="365"/>
    </row>
    <row r="34" spans="1:6" s="49" customFormat="1" ht="19.5" customHeight="1">
      <c r="A34" s="62" t="s">
        <v>360</v>
      </c>
      <c r="B34" s="62" t="s">
        <v>295</v>
      </c>
      <c r="C34" s="63">
        <v>407</v>
      </c>
      <c r="D34" s="63">
        <v>407</v>
      </c>
      <c r="E34" s="64">
        <f t="shared" si="0"/>
        <v>100</v>
      </c>
      <c r="F34" s="365"/>
    </row>
    <row r="35" spans="1:6" s="49" customFormat="1" ht="19.5" customHeight="1">
      <c r="A35" s="62" t="s">
        <v>361</v>
      </c>
      <c r="B35" s="62" t="s">
        <v>295</v>
      </c>
      <c r="C35" s="63">
        <v>3286</v>
      </c>
      <c r="D35" s="63">
        <v>3286</v>
      </c>
      <c r="E35" s="64">
        <f t="shared" si="0"/>
        <v>100</v>
      </c>
      <c r="F35" s="365"/>
    </row>
    <row r="36" spans="1:6" s="49" customFormat="1" ht="19.5" customHeight="1">
      <c r="A36" s="62" t="s">
        <v>362</v>
      </c>
      <c r="B36" s="62" t="s">
        <v>363</v>
      </c>
      <c r="C36" s="63">
        <v>50</v>
      </c>
      <c r="D36" s="63">
        <v>0</v>
      </c>
      <c r="E36" s="64">
        <f t="shared" si="0"/>
        <v>0</v>
      </c>
      <c r="F36" s="365"/>
    </row>
    <row r="37" spans="1:6" s="49" customFormat="1" ht="19.5" customHeight="1">
      <c r="A37" s="62" t="s">
        <v>364</v>
      </c>
      <c r="B37" s="62" t="s">
        <v>365</v>
      </c>
      <c r="C37" s="63">
        <v>111</v>
      </c>
      <c r="D37" s="63">
        <v>111</v>
      </c>
      <c r="E37" s="64">
        <f t="shared" si="0"/>
        <v>100</v>
      </c>
      <c r="F37" s="365"/>
    </row>
    <row r="38" spans="1:6" s="49" customFormat="1" ht="19.5" customHeight="1">
      <c r="A38" s="62" t="s">
        <v>366</v>
      </c>
      <c r="B38" s="62" t="s">
        <v>295</v>
      </c>
      <c r="C38" s="63">
        <v>81</v>
      </c>
      <c r="D38" s="63">
        <v>81</v>
      </c>
      <c r="E38" s="64">
        <f t="shared" si="0"/>
        <v>100</v>
      </c>
      <c r="F38" s="365"/>
    </row>
    <row r="39" spans="1:6" s="49" customFormat="1" ht="19.5" customHeight="1">
      <c r="A39" s="366" t="s">
        <v>1115</v>
      </c>
      <c r="B39" s="62" t="s">
        <v>292</v>
      </c>
      <c r="C39" s="63">
        <v>106.5</v>
      </c>
      <c r="D39" s="63">
        <v>106.5</v>
      </c>
      <c r="E39" s="64">
        <f t="shared" si="0"/>
        <v>100</v>
      </c>
      <c r="F39" s="365"/>
    </row>
    <row r="40" spans="1:6" s="49" customFormat="1" ht="19.5" customHeight="1">
      <c r="A40" s="366" t="s">
        <v>1115</v>
      </c>
      <c r="B40" s="62" t="s">
        <v>293</v>
      </c>
      <c r="C40" s="63">
        <v>57.4</v>
      </c>
      <c r="D40" s="63">
        <v>57.4</v>
      </c>
      <c r="E40" s="64">
        <f t="shared" si="0"/>
        <v>100</v>
      </c>
      <c r="F40" s="365"/>
    </row>
    <row r="41" spans="1:6" s="49" customFormat="1" ht="19.5" customHeight="1">
      <c r="A41" s="62" t="s">
        <v>367</v>
      </c>
      <c r="B41" s="62" t="s">
        <v>205</v>
      </c>
      <c r="C41" s="63">
        <v>344.7</v>
      </c>
      <c r="D41" s="63">
        <v>344.7</v>
      </c>
      <c r="E41" s="64">
        <f t="shared" si="0"/>
        <v>100</v>
      </c>
      <c r="F41" s="365"/>
    </row>
    <row r="42" spans="1:6" s="49" customFormat="1" ht="19.5" customHeight="1">
      <c r="A42" s="62" t="s">
        <v>368</v>
      </c>
      <c r="B42" s="62" t="s">
        <v>369</v>
      </c>
      <c r="C42" s="63">
        <v>3160</v>
      </c>
      <c r="D42" s="63">
        <v>3160</v>
      </c>
      <c r="E42" s="64">
        <f t="shared" si="0"/>
        <v>100</v>
      </c>
      <c r="F42" s="365"/>
    </row>
    <row r="43" spans="1:6" s="49" customFormat="1" ht="19.5" customHeight="1">
      <c r="A43" s="62" t="s">
        <v>370</v>
      </c>
      <c r="B43" s="62" t="s">
        <v>271</v>
      </c>
      <c r="C43" s="63">
        <v>6.7</v>
      </c>
      <c r="D43" s="63">
        <v>6.7</v>
      </c>
      <c r="E43" s="64">
        <f t="shared" si="0"/>
        <v>100</v>
      </c>
      <c r="F43" s="365"/>
    </row>
    <row r="44" spans="1:6" s="49" customFormat="1" ht="19.5" customHeight="1">
      <c r="A44" s="62" t="s">
        <v>371</v>
      </c>
      <c r="B44" s="62" t="s">
        <v>271</v>
      </c>
      <c r="C44" s="63">
        <v>24.6</v>
      </c>
      <c r="D44" s="63">
        <v>0</v>
      </c>
      <c r="E44" s="64">
        <f t="shared" si="0"/>
        <v>0</v>
      </c>
      <c r="F44" s="365"/>
    </row>
    <row r="45" spans="1:6" s="49" customFormat="1" ht="19.5" customHeight="1">
      <c r="A45" s="62" t="s">
        <v>372</v>
      </c>
      <c r="B45" s="62" t="s">
        <v>216</v>
      </c>
      <c r="C45" s="63">
        <v>58.1</v>
      </c>
      <c r="D45" s="63">
        <v>0</v>
      </c>
      <c r="E45" s="64">
        <f t="shared" si="0"/>
        <v>0</v>
      </c>
      <c r="F45" s="365"/>
    </row>
    <row r="46" spans="1:6" s="49" customFormat="1" ht="19.5" customHeight="1">
      <c r="A46" s="62" t="s">
        <v>373</v>
      </c>
      <c r="B46" s="62" t="s">
        <v>216</v>
      </c>
      <c r="C46" s="63">
        <v>22.5</v>
      </c>
      <c r="D46" s="63">
        <v>0</v>
      </c>
      <c r="E46" s="64">
        <f t="shared" si="0"/>
        <v>0</v>
      </c>
      <c r="F46" s="365"/>
    </row>
    <row r="47" spans="1:6" s="49" customFormat="1" ht="19.5" customHeight="1">
      <c r="A47" s="62" t="s">
        <v>374</v>
      </c>
      <c r="B47" s="62" t="s">
        <v>265</v>
      </c>
      <c r="C47" s="63">
        <v>30</v>
      </c>
      <c r="D47" s="63">
        <v>30</v>
      </c>
      <c r="E47" s="64">
        <f t="shared" si="0"/>
        <v>100</v>
      </c>
      <c r="F47" s="365"/>
    </row>
    <row r="48" spans="1:6" s="49" customFormat="1" ht="19.5" customHeight="1">
      <c r="A48" s="62" t="s">
        <v>375</v>
      </c>
      <c r="B48" s="62" t="s">
        <v>376</v>
      </c>
      <c r="C48" s="63">
        <v>700</v>
      </c>
      <c r="D48" s="63">
        <v>700</v>
      </c>
      <c r="E48" s="64">
        <f t="shared" si="0"/>
        <v>100</v>
      </c>
      <c r="F48" s="365"/>
    </row>
    <row r="49" spans="1:6" s="49" customFormat="1" ht="19.5" customHeight="1">
      <c r="A49" s="62" t="s">
        <v>377</v>
      </c>
      <c r="B49" s="62" t="s">
        <v>287</v>
      </c>
      <c r="C49" s="63">
        <v>72.4</v>
      </c>
      <c r="D49" s="63">
        <v>72.4</v>
      </c>
      <c r="E49" s="64">
        <f t="shared" si="0"/>
        <v>100</v>
      </c>
      <c r="F49" s="365"/>
    </row>
    <row r="50" spans="1:6" s="49" customFormat="1" ht="19.5" customHeight="1">
      <c r="A50" s="62" t="s">
        <v>378</v>
      </c>
      <c r="B50" s="62" t="s">
        <v>216</v>
      </c>
      <c r="C50" s="63">
        <v>4.47</v>
      </c>
      <c r="D50" s="63">
        <v>4.47</v>
      </c>
      <c r="E50" s="64">
        <f t="shared" si="0"/>
        <v>100</v>
      </c>
      <c r="F50" s="365"/>
    </row>
    <row r="51" spans="1:6" s="49" customFormat="1" ht="19.5" customHeight="1">
      <c r="A51" s="62" t="s">
        <v>379</v>
      </c>
      <c r="B51" s="62" t="s">
        <v>284</v>
      </c>
      <c r="C51" s="63">
        <v>154</v>
      </c>
      <c r="D51" s="63">
        <v>0</v>
      </c>
      <c r="E51" s="64">
        <f t="shared" si="0"/>
        <v>0</v>
      </c>
      <c r="F51" s="365"/>
    </row>
    <row r="52" spans="1:6" s="49" customFormat="1" ht="19.5" customHeight="1">
      <c r="A52" s="62" t="s">
        <v>380</v>
      </c>
      <c r="B52" s="62" t="s">
        <v>265</v>
      </c>
      <c r="C52" s="63">
        <v>300</v>
      </c>
      <c r="D52" s="63">
        <v>300</v>
      </c>
      <c r="E52" s="64">
        <f t="shared" si="0"/>
        <v>100</v>
      </c>
      <c r="F52" s="365"/>
    </row>
    <row r="53" spans="1:6" s="49" customFormat="1" ht="19.5" customHeight="1">
      <c r="A53" s="62" t="s">
        <v>381</v>
      </c>
      <c r="B53" s="62" t="s">
        <v>213</v>
      </c>
      <c r="C53" s="63">
        <v>20</v>
      </c>
      <c r="D53" s="63">
        <v>20</v>
      </c>
      <c r="E53" s="64">
        <f t="shared" si="0"/>
        <v>100</v>
      </c>
      <c r="F53" s="365"/>
    </row>
    <row r="54" spans="1:6" s="49" customFormat="1" ht="19.5" customHeight="1">
      <c r="A54" s="62" t="s">
        <v>382</v>
      </c>
      <c r="B54" s="62" t="s">
        <v>383</v>
      </c>
      <c r="C54" s="63">
        <v>144.5</v>
      </c>
      <c r="D54" s="63">
        <v>0</v>
      </c>
      <c r="E54" s="64">
        <f t="shared" si="0"/>
        <v>0</v>
      </c>
      <c r="F54" s="365"/>
    </row>
    <row r="55" spans="1:6" s="49" customFormat="1" ht="19.5" customHeight="1">
      <c r="A55" s="62" t="s">
        <v>384</v>
      </c>
      <c r="B55" s="62" t="s">
        <v>279</v>
      </c>
      <c r="C55" s="63">
        <v>9</v>
      </c>
      <c r="D55" s="63">
        <v>9</v>
      </c>
      <c r="E55" s="64">
        <f t="shared" si="0"/>
        <v>100</v>
      </c>
      <c r="F55" s="365"/>
    </row>
    <row r="56" spans="1:6" s="49" customFormat="1" ht="19.5" customHeight="1">
      <c r="A56" s="62" t="s">
        <v>385</v>
      </c>
      <c r="B56" s="62" t="s">
        <v>386</v>
      </c>
      <c r="C56" s="63">
        <v>200</v>
      </c>
      <c r="D56" s="63">
        <v>200</v>
      </c>
      <c r="E56" s="64">
        <f t="shared" si="0"/>
        <v>100</v>
      </c>
      <c r="F56" s="365"/>
    </row>
    <row r="57" spans="1:6" s="49" customFormat="1" ht="19.5" customHeight="1">
      <c r="A57" s="62" t="s">
        <v>387</v>
      </c>
      <c r="B57" s="62" t="s">
        <v>388</v>
      </c>
      <c r="C57" s="63">
        <v>6</v>
      </c>
      <c r="D57" s="63">
        <v>6</v>
      </c>
      <c r="E57" s="64">
        <f t="shared" si="0"/>
        <v>100</v>
      </c>
      <c r="F57" s="365"/>
    </row>
    <row r="58" spans="1:6" s="49" customFormat="1" ht="19.5" customHeight="1">
      <c r="A58" s="62" t="s">
        <v>389</v>
      </c>
      <c r="B58" s="62" t="s">
        <v>265</v>
      </c>
      <c r="C58" s="63">
        <v>285</v>
      </c>
      <c r="D58" s="63">
        <v>285</v>
      </c>
      <c r="E58" s="64">
        <f t="shared" si="0"/>
        <v>100</v>
      </c>
      <c r="F58" s="365"/>
    </row>
    <row r="59" spans="1:6" s="49" customFormat="1" ht="19.5" customHeight="1">
      <c r="A59" s="62" t="s">
        <v>390</v>
      </c>
      <c r="B59" s="62" t="s">
        <v>265</v>
      </c>
      <c r="C59" s="63">
        <v>3305.64</v>
      </c>
      <c r="D59" s="63">
        <v>3305.61</v>
      </c>
      <c r="E59" s="64">
        <f t="shared" si="0"/>
        <v>99.999092460159</v>
      </c>
      <c r="F59" s="365"/>
    </row>
    <row r="60" spans="1:6" s="49" customFormat="1" ht="19.5" customHeight="1">
      <c r="A60" s="62" t="s">
        <v>391</v>
      </c>
      <c r="B60" s="62" t="s">
        <v>281</v>
      </c>
      <c r="C60" s="63">
        <v>198</v>
      </c>
      <c r="D60" s="63">
        <v>198</v>
      </c>
      <c r="E60" s="64">
        <f t="shared" si="0"/>
        <v>100</v>
      </c>
      <c r="F60" s="365"/>
    </row>
    <row r="61" spans="1:6" s="49" customFormat="1" ht="19.5" customHeight="1">
      <c r="A61" s="62" t="s">
        <v>392</v>
      </c>
      <c r="B61" s="62" t="s">
        <v>297</v>
      </c>
      <c r="C61" s="63">
        <v>38.46</v>
      </c>
      <c r="D61" s="63">
        <v>0</v>
      </c>
      <c r="E61" s="64">
        <f t="shared" si="0"/>
        <v>0</v>
      </c>
      <c r="F61" s="365"/>
    </row>
    <row r="62" spans="1:6" s="49" customFormat="1" ht="19.5" customHeight="1">
      <c r="A62" s="62" t="s">
        <v>393</v>
      </c>
      <c r="B62" s="62" t="s">
        <v>271</v>
      </c>
      <c r="C62" s="63">
        <v>54</v>
      </c>
      <c r="D62" s="63">
        <v>54</v>
      </c>
      <c r="E62" s="64">
        <f t="shared" si="0"/>
        <v>100</v>
      </c>
      <c r="F62" s="365"/>
    </row>
    <row r="63" spans="1:6" s="49" customFormat="1" ht="19.5" customHeight="1">
      <c r="A63" s="62" t="s">
        <v>394</v>
      </c>
      <c r="B63" s="62" t="s">
        <v>304</v>
      </c>
      <c r="C63" s="63">
        <v>10.1</v>
      </c>
      <c r="D63" s="63">
        <v>0</v>
      </c>
      <c r="E63" s="64">
        <f t="shared" si="0"/>
        <v>0</v>
      </c>
      <c r="F63" s="365"/>
    </row>
    <row r="64" spans="1:6" s="49" customFormat="1" ht="19.5" customHeight="1">
      <c r="A64" s="62" t="s">
        <v>396</v>
      </c>
      <c r="B64" s="62" t="s">
        <v>275</v>
      </c>
      <c r="C64" s="63">
        <v>32.4</v>
      </c>
      <c r="D64" s="63">
        <v>32.4</v>
      </c>
      <c r="E64" s="64">
        <f t="shared" si="0"/>
        <v>100</v>
      </c>
      <c r="F64" s="365"/>
    </row>
    <row r="65" spans="1:6" s="49" customFormat="1" ht="19.5" customHeight="1">
      <c r="A65" s="62" t="s">
        <v>397</v>
      </c>
      <c r="B65" s="62" t="s">
        <v>305</v>
      </c>
      <c r="C65" s="63">
        <v>324</v>
      </c>
      <c r="D65" s="63">
        <v>324</v>
      </c>
      <c r="E65" s="64">
        <f t="shared" si="0"/>
        <v>100</v>
      </c>
      <c r="F65" s="365"/>
    </row>
    <row r="66" spans="1:6" s="49" customFormat="1" ht="19.5" customHeight="1">
      <c r="A66" s="62" t="s">
        <v>398</v>
      </c>
      <c r="B66" s="62" t="s">
        <v>265</v>
      </c>
      <c r="C66" s="63">
        <v>110</v>
      </c>
      <c r="D66" s="63">
        <v>110</v>
      </c>
      <c r="E66" s="64">
        <f t="shared" si="0"/>
        <v>100</v>
      </c>
      <c r="F66" s="365"/>
    </row>
    <row r="67" spans="1:6" s="49" customFormat="1" ht="19.5" customHeight="1">
      <c r="A67" s="62" t="s">
        <v>399</v>
      </c>
      <c r="B67" s="62" t="s">
        <v>400</v>
      </c>
      <c r="C67" s="63">
        <v>12.8</v>
      </c>
      <c r="D67" s="63">
        <v>12.8</v>
      </c>
      <c r="E67" s="64">
        <f aca="true" t="shared" si="1" ref="E67:E130">D67/C67*100</f>
        <v>100</v>
      </c>
      <c r="F67" s="365"/>
    </row>
    <row r="68" spans="1:6" s="49" customFormat="1" ht="19.5" customHeight="1">
      <c r="A68" s="62" t="s">
        <v>401</v>
      </c>
      <c r="B68" s="62" t="s">
        <v>268</v>
      </c>
      <c r="C68" s="63">
        <v>1.8</v>
      </c>
      <c r="D68" s="63">
        <v>1.8</v>
      </c>
      <c r="E68" s="64">
        <f t="shared" si="1"/>
        <v>100</v>
      </c>
      <c r="F68" s="365"/>
    </row>
    <row r="69" spans="1:6" s="49" customFormat="1" ht="19.5" customHeight="1">
      <c r="A69" s="62" t="s">
        <v>402</v>
      </c>
      <c r="B69" s="62" t="s">
        <v>213</v>
      </c>
      <c r="C69" s="63">
        <v>1182.66</v>
      </c>
      <c r="D69" s="63">
        <v>1182.66</v>
      </c>
      <c r="E69" s="64">
        <f t="shared" si="1"/>
        <v>100</v>
      </c>
      <c r="F69" s="365"/>
    </row>
    <row r="70" spans="1:6" s="49" customFormat="1" ht="19.5" customHeight="1">
      <c r="A70" s="62" t="s">
        <v>403</v>
      </c>
      <c r="B70" s="62" t="s">
        <v>404</v>
      </c>
      <c r="C70" s="63">
        <v>1844.5</v>
      </c>
      <c r="D70" s="63">
        <v>1844.5</v>
      </c>
      <c r="E70" s="64">
        <f t="shared" si="1"/>
        <v>100</v>
      </c>
      <c r="F70" s="365"/>
    </row>
    <row r="71" spans="1:6" s="49" customFormat="1" ht="19.5" customHeight="1">
      <c r="A71" s="62" t="s">
        <v>405</v>
      </c>
      <c r="B71" s="62" t="s">
        <v>285</v>
      </c>
      <c r="C71" s="63">
        <v>6</v>
      </c>
      <c r="D71" s="63">
        <v>6</v>
      </c>
      <c r="E71" s="64">
        <f t="shared" si="1"/>
        <v>100</v>
      </c>
      <c r="F71" s="365"/>
    </row>
    <row r="72" spans="1:6" s="49" customFormat="1" ht="19.5" customHeight="1">
      <c r="A72" s="62" t="s">
        <v>406</v>
      </c>
      <c r="B72" s="62" t="s">
        <v>407</v>
      </c>
      <c r="C72" s="63">
        <v>9044</v>
      </c>
      <c r="D72" s="63">
        <v>9044</v>
      </c>
      <c r="E72" s="64">
        <f t="shared" si="1"/>
        <v>100</v>
      </c>
      <c r="F72" s="365"/>
    </row>
    <row r="73" spans="1:6" s="49" customFormat="1" ht="19.5" customHeight="1">
      <c r="A73" s="62" t="s">
        <v>408</v>
      </c>
      <c r="B73" s="62" t="s">
        <v>287</v>
      </c>
      <c r="C73" s="63">
        <v>471.2</v>
      </c>
      <c r="D73" s="63">
        <v>471.2</v>
      </c>
      <c r="E73" s="64">
        <f t="shared" si="1"/>
        <v>100</v>
      </c>
      <c r="F73" s="365"/>
    </row>
    <row r="74" spans="1:6" s="49" customFormat="1" ht="19.5" customHeight="1">
      <c r="A74" s="62" t="s">
        <v>409</v>
      </c>
      <c r="B74" s="62" t="s">
        <v>287</v>
      </c>
      <c r="C74" s="63">
        <v>16</v>
      </c>
      <c r="D74" s="63">
        <v>16</v>
      </c>
      <c r="E74" s="64">
        <f t="shared" si="1"/>
        <v>100</v>
      </c>
      <c r="F74" s="365"/>
    </row>
    <row r="75" spans="1:6" s="49" customFormat="1" ht="19.5" customHeight="1">
      <c r="A75" s="62" t="s">
        <v>410</v>
      </c>
      <c r="B75" s="62" t="s">
        <v>287</v>
      </c>
      <c r="C75" s="63">
        <v>159</v>
      </c>
      <c r="D75" s="63">
        <v>159</v>
      </c>
      <c r="E75" s="64">
        <f t="shared" si="1"/>
        <v>100</v>
      </c>
      <c r="F75" s="365"/>
    </row>
    <row r="76" spans="1:6" s="49" customFormat="1" ht="19.5" customHeight="1">
      <c r="A76" s="62" t="s">
        <v>411</v>
      </c>
      <c r="B76" s="62" t="s">
        <v>205</v>
      </c>
      <c r="C76" s="63">
        <v>490</v>
      </c>
      <c r="D76" s="63">
        <v>490</v>
      </c>
      <c r="E76" s="64">
        <f t="shared" si="1"/>
        <v>100</v>
      </c>
      <c r="F76" s="365"/>
    </row>
    <row r="77" spans="1:6" s="49" customFormat="1" ht="19.5" customHeight="1">
      <c r="A77" s="62" t="s">
        <v>412</v>
      </c>
      <c r="B77" s="62" t="s">
        <v>289</v>
      </c>
      <c r="C77" s="63">
        <v>161</v>
      </c>
      <c r="D77" s="63">
        <v>161</v>
      </c>
      <c r="E77" s="64">
        <f t="shared" si="1"/>
        <v>100</v>
      </c>
      <c r="F77" s="365"/>
    </row>
    <row r="78" spans="1:6" s="49" customFormat="1" ht="19.5" customHeight="1">
      <c r="A78" s="62" t="s">
        <v>413</v>
      </c>
      <c r="B78" s="62" t="s">
        <v>265</v>
      </c>
      <c r="C78" s="63">
        <v>1357.25</v>
      </c>
      <c r="D78" s="63">
        <v>1357.25</v>
      </c>
      <c r="E78" s="64">
        <f t="shared" si="1"/>
        <v>100</v>
      </c>
      <c r="F78" s="365"/>
    </row>
    <row r="79" spans="1:6" s="49" customFormat="1" ht="19.5" customHeight="1">
      <c r="A79" s="62" t="s">
        <v>414</v>
      </c>
      <c r="B79" s="62" t="s">
        <v>400</v>
      </c>
      <c r="C79" s="63">
        <v>1.4</v>
      </c>
      <c r="D79" s="63">
        <v>1.4</v>
      </c>
      <c r="E79" s="64">
        <f t="shared" si="1"/>
        <v>100</v>
      </c>
      <c r="F79" s="365"/>
    </row>
    <row r="80" spans="1:6" s="49" customFormat="1" ht="19.5" customHeight="1">
      <c r="A80" s="62" t="s">
        <v>415</v>
      </c>
      <c r="B80" s="62" t="s">
        <v>395</v>
      </c>
      <c r="C80" s="63">
        <v>364</v>
      </c>
      <c r="D80" s="63">
        <v>0</v>
      </c>
      <c r="E80" s="64">
        <f t="shared" si="1"/>
        <v>0</v>
      </c>
      <c r="F80" s="365"/>
    </row>
    <row r="81" spans="1:6" s="49" customFormat="1" ht="19.5" customHeight="1">
      <c r="A81" s="62" t="s">
        <v>401</v>
      </c>
      <c r="B81" s="62" t="s">
        <v>209</v>
      </c>
      <c r="C81" s="63">
        <v>100</v>
      </c>
      <c r="D81" s="63">
        <v>100</v>
      </c>
      <c r="E81" s="64">
        <f t="shared" si="1"/>
        <v>100</v>
      </c>
      <c r="F81" s="365"/>
    </row>
    <row r="82" spans="1:6" s="49" customFormat="1" ht="19.5" customHeight="1">
      <c r="A82" s="62" t="s">
        <v>399</v>
      </c>
      <c r="B82" s="62" t="s">
        <v>209</v>
      </c>
      <c r="C82" s="63">
        <v>240</v>
      </c>
      <c r="D82" s="63">
        <v>240</v>
      </c>
      <c r="E82" s="64">
        <f t="shared" si="1"/>
        <v>100</v>
      </c>
      <c r="F82" s="365"/>
    </row>
    <row r="83" spans="1:6" s="49" customFormat="1" ht="19.5" customHeight="1">
      <c r="A83" s="62" t="s">
        <v>416</v>
      </c>
      <c r="B83" s="62" t="s">
        <v>206</v>
      </c>
      <c r="C83" s="63">
        <v>48</v>
      </c>
      <c r="D83" s="63">
        <v>48</v>
      </c>
      <c r="E83" s="64">
        <f t="shared" si="1"/>
        <v>100</v>
      </c>
      <c r="F83" s="365"/>
    </row>
    <row r="84" spans="1:6" s="49" customFormat="1" ht="19.5" customHeight="1">
      <c r="A84" s="62" t="s">
        <v>417</v>
      </c>
      <c r="B84" s="62" t="s">
        <v>205</v>
      </c>
      <c r="C84" s="63">
        <v>1566.7</v>
      </c>
      <c r="D84" s="63">
        <v>1566.7</v>
      </c>
      <c r="E84" s="64">
        <f t="shared" si="1"/>
        <v>100</v>
      </c>
      <c r="F84" s="365"/>
    </row>
    <row r="85" spans="1:6" s="49" customFormat="1" ht="19.5" customHeight="1">
      <c r="A85" s="62" t="s">
        <v>418</v>
      </c>
      <c r="B85" s="62" t="s">
        <v>206</v>
      </c>
      <c r="C85" s="63">
        <v>31.2</v>
      </c>
      <c r="D85" s="63">
        <v>31.2</v>
      </c>
      <c r="E85" s="64">
        <f t="shared" si="1"/>
        <v>100</v>
      </c>
      <c r="F85" s="365"/>
    </row>
    <row r="86" spans="1:6" s="49" customFormat="1" ht="19.5" customHeight="1">
      <c r="A86" s="62" t="s">
        <v>419</v>
      </c>
      <c r="B86" s="62" t="s">
        <v>290</v>
      </c>
      <c r="C86" s="63">
        <v>12</v>
      </c>
      <c r="D86" s="63">
        <v>12</v>
      </c>
      <c r="E86" s="64">
        <f t="shared" si="1"/>
        <v>100</v>
      </c>
      <c r="F86" s="365"/>
    </row>
    <row r="87" spans="1:6" s="49" customFormat="1" ht="19.5" customHeight="1">
      <c r="A87" s="62" t="s">
        <v>420</v>
      </c>
      <c r="B87" s="62" t="s">
        <v>354</v>
      </c>
      <c r="C87" s="63">
        <v>15</v>
      </c>
      <c r="D87" s="63">
        <v>15</v>
      </c>
      <c r="E87" s="64">
        <f t="shared" si="1"/>
        <v>100</v>
      </c>
      <c r="F87" s="365"/>
    </row>
    <row r="88" spans="1:6" s="49" customFormat="1" ht="19.5" customHeight="1">
      <c r="A88" s="62" t="s">
        <v>421</v>
      </c>
      <c r="B88" s="62" t="s">
        <v>213</v>
      </c>
      <c r="C88" s="63">
        <v>2763.4</v>
      </c>
      <c r="D88" s="63">
        <v>2763.4</v>
      </c>
      <c r="E88" s="64">
        <f t="shared" si="1"/>
        <v>100</v>
      </c>
      <c r="F88" s="365"/>
    </row>
    <row r="89" spans="1:6" s="49" customFormat="1" ht="19.5" customHeight="1">
      <c r="A89" s="62" t="s">
        <v>422</v>
      </c>
      <c r="B89" s="62" t="s">
        <v>291</v>
      </c>
      <c r="C89" s="63">
        <v>12.4</v>
      </c>
      <c r="D89" s="63">
        <v>12.4</v>
      </c>
      <c r="E89" s="64">
        <f t="shared" si="1"/>
        <v>100</v>
      </c>
      <c r="F89" s="365"/>
    </row>
    <row r="90" spans="1:6" s="49" customFormat="1" ht="19.5" customHeight="1">
      <c r="A90" s="62" t="s">
        <v>423</v>
      </c>
      <c r="B90" s="62" t="s">
        <v>354</v>
      </c>
      <c r="C90" s="63">
        <v>1490</v>
      </c>
      <c r="D90" s="63">
        <v>1490</v>
      </c>
      <c r="E90" s="64">
        <f t="shared" si="1"/>
        <v>100</v>
      </c>
      <c r="F90" s="365"/>
    </row>
    <row r="91" spans="1:6" s="49" customFormat="1" ht="19.5" customHeight="1">
      <c r="A91" s="62" t="s">
        <v>424</v>
      </c>
      <c r="B91" s="62" t="s">
        <v>305</v>
      </c>
      <c r="C91" s="63">
        <v>2</v>
      </c>
      <c r="D91" s="63">
        <v>2</v>
      </c>
      <c r="E91" s="64">
        <f t="shared" si="1"/>
        <v>100</v>
      </c>
      <c r="F91" s="365"/>
    </row>
    <row r="92" spans="1:6" s="49" customFormat="1" ht="19.5" customHeight="1">
      <c r="A92" s="62" t="s">
        <v>425</v>
      </c>
      <c r="B92" s="62" t="s">
        <v>426</v>
      </c>
      <c r="C92" s="63">
        <v>4.9</v>
      </c>
      <c r="D92" s="63">
        <v>0</v>
      </c>
      <c r="E92" s="64">
        <f t="shared" si="1"/>
        <v>0</v>
      </c>
      <c r="F92" s="365"/>
    </row>
    <row r="93" spans="1:6" s="49" customFormat="1" ht="19.5" customHeight="1">
      <c r="A93" s="366" t="s">
        <v>1114</v>
      </c>
      <c r="B93" s="62" t="s">
        <v>292</v>
      </c>
      <c r="C93" s="63">
        <v>18</v>
      </c>
      <c r="D93" s="63">
        <v>18</v>
      </c>
      <c r="E93" s="64">
        <f t="shared" si="1"/>
        <v>100</v>
      </c>
      <c r="F93" s="365"/>
    </row>
    <row r="94" spans="1:6" s="49" customFormat="1" ht="19.5" customHeight="1">
      <c r="A94" s="62" t="s">
        <v>427</v>
      </c>
      <c r="B94" s="62" t="s">
        <v>293</v>
      </c>
      <c r="C94" s="63">
        <v>53</v>
      </c>
      <c r="D94" s="63">
        <v>53</v>
      </c>
      <c r="E94" s="64">
        <f t="shared" si="1"/>
        <v>100</v>
      </c>
      <c r="F94" s="365"/>
    </row>
    <row r="95" spans="1:6" s="49" customFormat="1" ht="19.5" customHeight="1">
      <c r="A95" s="62" t="s">
        <v>427</v>
      </c>
      <c r="B95" s="62" t="s">
        <v>288</v>
      </c>
      <c r="C95" s="63">
        <v>5.4</v>
      </c>
      <c r="D95" s="63">
        <v>5.4</v>
      </c>
      <c r="E95" s="64">
        <f t="shared" si="1"/>
        <v>100</v>
      </c>
      <c r="F95" s="365"/>
    </row>
    <row r="96" spans="1:6" s="49" customFormat="1" ht="19.5" customHeight="1">
      <c r="A96" s="62" t="s">
        <v>428</v>
      </c>
      <c r="B96" s="62" t="s">
        <v>292</v>
      </c>
      <c r="C96" s="63">
        <v>2.1</v>
      </c>
      <c r="D96" s="63">
        <v>0</v>
      </c>
      <c r="E96" s="64">
        <f t="shared" si="1"/>
        <v>0</v>
      </c>
      <c r="F96" s="365"/>
    </row>
    <row r="97" spans="1:6" s="49" customFormat="1" ht="19.5" customHeight="1">
      <c r="A97" s="62" t="s">
        <v>428</v>
      </c>
      <c r="B97" s="62" t="s">
        <v>293</v>
      </c>
      <c r="C97" s="63">
        <v>3.8</v>
      </c>
      <c r="D97" s="63">
        <v>0</v>
      </c>
      <c r="E97" s="64">
        <f t="shared" si="1"/>
        <v>0</v>
      </c>
      <c r="F97" s="365"/>
    </row>
    <row r="98" spans="1:6" s="49" customFormat="1" ht="19.5" customHeight="1">
      <c r="A98" s="62" t="s">
        <v>429</v>
      </c>
      <c r="B98" s="62" t="s">
        <v>213</v>
      </c>
      <c r="C98" s="63">
        <v>1653.7</v>
      </c>
      <c r="D98" s="63">
        <v>1653.7</v>
      </c>
      <c r="E98" s="64">
        <f t="shared" si="1"/>
        <v>100</v>
      </c>
      <c r="F98" s="365"/>
    </row>
    <row r="99" spans="1:6" s="49" customFormat="1" ht="19.5" customHeight="1">
      <c r="A99" s="62" t="s">
        <v>430</v>
      </c>
      <c r="B99" s="62" t="s">
        <v>290</v>
      </c>
      <c r="C99" s="63">
        <v>50</v>
      </c>
      <c r="D99" s="63">
        <v>50</v>
      </c>
      <c r="E99" s="64">
        <f t="shared" si="1"/>
        <v>100</v>
      </c>
      <c r="F99" s="365"/>
    </row>
    <row r="100" spans="1:6" s="49" customFormat="1" ht="19.5" customHeight="1">
      <c r="A100" s="62" t="s">
        <v>430</v>
      </c>
      <c r="B100" s="62" t="s">
        <v>294</v>
      </c>
      <c r="C100" s="63">
        <v>50</v>
      </c>
      <c r="D100" s="63">
        <v>50</v>
      </c>
      <c r="E100" s="64">
        <f t="shared" si="1"/>
        <v>100</v>
      </c>
      <c r="F100" s="365"/>
    </row>
    <row r="101" spans="1:6" s="49" customFormat="1" ht="19.5" customHeight="1">
      <c r="A101" s="62" t="s">
        <v>431</v>
      </c>
      <c r="B101" s="62" t="s">
        <v>291</v>
      </c>
      <c r="C101" s="63">
        <v>187.4</v>
      </c>
      <c r="D101" s="63">
        <v>187.4</v>
      </c>
      <c r="E101" s="64">
        <f t="shared" si="1"/>
        <v>100</v>
      </c>
      <c r="F101" s="365"/>
    </row>
    <row r="102" spans="1:6" s="49" customFormat="1" ht="19.5" customHeight="1">
      <c r="A102" s="62" t="s">
        <v>399</v>
      </c>
      <c r="B102" s="62" t="s">
        <v>400</v>
      </c>
      <c r="C102" s="63">
        <v>67.1</v>
      </c>
      <c r="D102" s="63">
        <v>67.1</v>
      </c>
      <c r="E102" s="64">
        <f t="shared" si="1"/>
        <v>100</v>
      </c>
      <c r="F102" s="365"/>
    </row>
    <row r="103" spans="1:6" s="49" customFormat="1" ht="19.5" customHeight="1">
      <c r="A103" s="62" t="s">
        <v>432</v>
      </c>
      <c r="B103" s="62" t="s">
        <v>287</v>
      </c>
      <c r="C103" s="63">
        <v>314.8</v>
      </c>
      <c r="D103" s="63">
        <v>314.8</v>
      </c>
      <c r="E103" s="64">
        <f t="shared" si="1"/>
        <v>100</v>
      </c>
      <c r="F103" s="365"/>
    </row>
    <row r="104" spans="1:6" s="49" customFormat="1" ht="19.5" customHeight="1">
      <c r="A104" s="62" t="s">
        <v>433</v>
      </c>
      <c r="B104" s="62" t="s">
        <v>296</v>
      </c>
      <c r="C104" s="63">
        <v>935</v>
      </c>
      <c r="D104" s="63">
        <v>935</v>
      </c>
      <c r="E104" s="64">
        <f t="shared" si="1"/>
        <v>100</v>
      </c>
      <c r="F104" s="365"/>
    </row>
    <row r="105" spans="1:6" s="49" customFormat="1" ht="19.5" customHeight="1">
      <c r="A105" s="62" t="s">
        <v>434</v>
      </c>
      <c r="B105" s="62" t="s">
        <v>308</v>
      </c>
      <c r="C105" s="63">
        <v>30</v>
      </c>
      <c r="D105" s="63">
        <v>30</v>
      </c>
      <c r="E105" s="64">
        <f t="shared" si="1"/>
        <v>100</v>
      </c>
      <c r="F105" s="365"/>
    </row>
    <row r="106" spans="1:6" s="49" customFormat="1" ht="19.5" customHeight="1">
      <c r="A106" s="62" t="s">
        <v>435</v>
      </c>
      <c r="B106" s="62" t="s">
        <v>298</v>
      </c>
      <c r="C106" s="63">
        <v>6</v>
      </c>
      <c r="D106" s="63">
        <v>6</v>
      </c>
      <c r="E106" s="64">
        <f t="shared" si="1"/>
        <v>100</v>
      </c>
      <c r="F106" s="365"/>
    </row>
    <row r="107" spans="1:6" s="49" customFormat="1" ht="19.5" customHeight="1">
      <c r="A107" s="62" t="s">
        <v>436</v>
      </c>
      <c r="B107" s="62" t="s">
        <v>376</v>
      </c>
      <c r="C107" s="63">
        <v>16</v>
      </c>
      <c r="D107" s="63">
        <v>16</v>
      </c>
      <c r="E107" s="64">
        <f t="shared" si="1"/>
        <v>100</v>
      </c>
      <c r="F107" s="365"/>
    </row>
    <row r="108" spans="1:6" s="49" customFormat="1" ht="19.5" customHeight="1">
      <c r="A108" s="62" t="s">
        <v>437</v>
      </c>
      <c r="B108" s="62" t="s">
        <v>269</v>
      </c>
      <c r="C108" s="63">
        <v>1.87</v>
      </c>
      <c r="D108" s="63">
        <v>1.87</v>
      </c>
      <c r="E108" s="64">
        <f t="shared" si="1"/>
        <v>100</v>
      </c>
      <c r="F108" s="365"/>
    </row>
    <row r="109" spans="1:6" s="49" customFormat="1" ht="19.5" customHeight="1">
      <c r="A109" s="62" t="s">
        <v>438</v>
      </c>
      <c r="B109" s="62" t="s">
        <v>204</v>
      </c>
      <c r="C109" s="63">
        <v>1704.9</v>
      </c>
      <c r="D109" s="63">
        <v>1704.9</v>
      </c>
      <c r="E109" s="64">
        <f t="shared" si="1"/>
        <v>100</v>
      </c>
      <c r="F109" s="365"/>
    </row>
    <row r="110" spans="1:6" s="49" customFormat="1" ht="19.5" customHeight="1">
      <c r="A110" s="62" t="s">
        <v>439</v>
      </c>
      <c r="B110" s="62" t="s">
        <v>266</v>
      </c>
      <c r="C110" s="63">
        <v>10.6</v>
      </c>
      <c r="D110" s="63">
        <v>10.6</v>
      </c>
      <c r="E110" s="64">
        <f t="shared" si="1"/>
        <v>100</v>
      </c>
      <c r="F110" s="365"/>
    </row>
    <row r="111" spans="1:6" s="49" customFormat="1" ht="19.5" customHeight="1">
      <c r="A111" s="62" t="s">
        <v>440</v>
      </c>
      <c r="B111" s="62" t="s">
        <v>205</v>
      </c>
      <c r="C111" s="63">
        <v>5</v>
      </c>
      <c r="D111" s="63">
        <v>5</v>
      </c>
      <c r="E111" s="64">
        <f t="shared" si="1"/>
        <v>100</v>
      </c>
      <c r="F111" s="365"/>
    </row>
    <row r="112" spans="1:6" s="49" customFormat="1" ht="19.5" customHeight="1">
      <c r="A112" s="62" t="s">
        <v>441</v>
      </c>
      <c r="B112" s="62" t="s">
        <v>205</v>
      </c>
      <c r="C112" s="63">
        <v>18.8</v>
      </c>
      <c r="D112" s="63">
        <v>18.8</v>
      </c>
      <c r="E112" s="64">
        <f t="shared" si="1"/>
        <v>100</v>
      </c>
      <c r="F112" s="365"/>
    </row>
    <row r="113" spans="1:6" s="49" customFormat="1" ht="19.5" customHeight="1">
      <c r="A113" s="62" t="s">
        <v>440</v>
      </c>
      <c r="B113" s="62" t="s">
        <v>442</v>
      </c>
      <c r="C113" s="63">
        <v>96.2</v>
      </c>
      <c r="D113" s="63">
        <v>96.2</v>
      </c>
      <c r="E113" s="64">
        <f t="shared" si="1"/>
        <v>100</v>
      </c>
      <c r="F113" s="365"/>
    </row>
    <row r="114" spans="1:6" s="49" customFormat="1" ht="19.5" customHeight="1">
      <c r="A114" s="62" t="s">
        <v>401</v>
      </c>
      <c r="B114" s="62" t="s">
        <v>443</v>
      </c>
      <c r="C114" s="63">
        <v>30</v>
      </c>
      <c r="D114" s="63">
        <v>30</v>
      </c>
      <c r="E114" s="64">
        <f t="shared" si="1"/>
        <v>100</v>
      </c>
      <c r="F114" s="365"/>
    </row>
    <row r="115" spans="1:6" s="49" customFormat="1" ht="19.5" customHeight="1">
      <c r="A115" s="62" t="s">
        <v>399</v>
      </c>
      <c r="B115" s="62" t="s">
        <v>443</v>
      </c>
      <c r="C115" s="63">
        <v>65</v>
      </c>
      <c r="D115" s="63">
        <v>65</v>
      </c>
      <c r="E115" s="64">
        <f t="shared" si="1"/>
        <v>100</v>
      </c>
      <c r="F115" s="365"/>
    </row>
    <row r="116" spans="1:6" s="49" customFormat="1" ht="19.5" customHeight="1">
      <c r="A116" s="62" t="s">
        <v>444</v>
      </c>
      <c r="B116" s="62" t="s">
        <v>354</v>
      </c>
      <c r="C116" s="63">
        <v>30</v>
      </c>
      <c r="D116" s="63">
        <v>30</v>
      </c>
      <c r="E116" s="64">
        <f t="shared" si="1"/>
        <v>100</v>
      </c>
      <c r="F116" s="365"/>
    </row>
    <row r="117" spans="1:6" s="49" customFormat="1" ht="19.5" customHeight="1">
      <c r="A117" s="62" t="s">
        <v>445</v>
      </c>
      <c r="B117" s="62" t="s">
        <v>269</v>
      </c>
      <c r="C117" s="63">
        <v>2.6</v>
      </c>
      <c r="D117" s="63">
        <v>2.6</v>
      </c>
      <c r="E117" s="64">
        <f t="shared" si="1"/>
        <v>100</v>
      </c>
      <c r="F117" s="365"/>
    </row>
    <row r="118" spans="1:6" s="49" customFormat="1" ht="19.5" customHeight="1">
      <c r="A118" s="62" t="s">
        <v>446</v>
      </c>
      <c r="B118" s="62" t="s">
        <v>295</v>
      </c>
      <c r="C118" s="63">
        <v>80</v>
      </c>
      <c r="D118" s="63">
        <v>80</v>
      </c>
      <c r="E118" s="64">
        <f t="shared" si="1"/>
        <v>100</v>
      </c>
      <c r="F118" s="365"/>
    </row>
    <row r="119" spans="1:6" s="49" customFormat="1" ht="19.5" customHeight="1">
      <c r="A119" s="62" t="s">
        <v>447</v>
      </c>
      <c r="B119" s="62" t="s">
        <v>268</v>
      </c>
      <c r="C119" s="63">
        <v>0.9</v>
      </c>
      <c r="D119" s="63">
        <v>0.9</v>
      </c>
      <c r="E119" s="64">
        <f t="shared" si="1"/>
        <v>100</v>
      </c>
      <c r="F119" s="365"/>
    </row>
    <row r="120" spans="1:6" s="49" customFormat="1" ht="19.5" customHeight="1">
      <c r="A120" s="62" t="s">
        <v>448</v>
      </c>
      <c r="B120" s="62" t="s">
        <v>449</v>
      </c>
      <c r="C120" s="63">
        <v>1165.5</v>
      </c>
      <c r="D120" s="63">
        <v>1165.5</v>
      </c>
      <c r="E120" s="64">
        <f t="shared" si="1"/>
        <v>100</v>
      </c>
      <c r="F120" s="365"/>
    </row>
    <row r="121" spans="1:6" s="49" customFormat="1" ht="19.5" customHeight="1">
      <c r="A121" s="62" t="s">
        <v>450</v>
      </c>
      <c r="B121" s="62" t="s">
        <v>208</v>
      </c>
      <c r="C121" s="63">
        <v>0.63</v>
      </c>
      <c r="D121" s="63">
        <v>0.63</v>
      </c>
      <c r="E121" s="64">
        <f t="shared" si="1"/>
        <v>100</v>
      </c>
      <c r="F121" s="365"/>
    </row>
    <row r="122" spans="1:6" s="49" customFormat="1" ht="19.5" customHeight="1">
      <c r="A122" s="62" t="s">
        <v>451</v>
      </c>
      <c r="B122" s="62" t="s">
        <v>282</v>
      </c>
      <c r="C122" s="63">
        <v>145</v>
      </c>
      <c r="D122" s="63">
        <v>145</v>
      </c>
      <c r="E122" s="64">
        <f t="shared" si="1"/>
        <v>100</v>
      </c>
      <c r="F122" s="365"/>
    </row>
    <row r="123" spans="1:6" s="49" customFormat="1" ht="19.5" customHeight="1">
      <c r="A123" s="62" t="s">
        <v>452</v>
      </c>
      <c r="B123" s="62" t="s">
        <v>282</v>
      </c>
      <c r="C123" s="63">
        <v>134</v>
      </c>
      <c r="D123" s="63">
        <v>134</v>
      </c>
      <c r="E123" s="64">
        <f t="shared" si="1"/>
        <v>100</v>
      </c>
      <c r="F123" s="365"/>
    </row>
    <row r="124" spans="1:6" s="49" customFormat="1" ht="19.5" customHeight="1">
      <c r="A124" s="62" t="s">
        <v>453</v>
      </c>
      <c r="B124" s="62" t="s">
        <v>454</v>
      </c>
      <c r="C124" s="63">
        <v>53.6</v>
      </c>
      <c r="D124" s="63">
        <v>53.6</v>
      </c>
      <c r="E124" s="64">
        <f t="shared" si="1"/>
        <v>100</v>
      </c>
      <c r="F124" s="365"/>
    </row>
    <row r="125" spans="1:6" s="49" customFormat="1" ht="19.5" customHeight="1">
      <c r="A125" s="62" t="s">
        <v>455</v>
      </c>
      <c r="B125" s="62" t="s">
        <v>289</v>
      </c>
      <c r="C125" s="63">
        <v>280</v>
      </c>
      <c r="D125" s="63">
        <v>280</v>
      </c>
      <c r="E125" s="64">
        <f t="shared" si="1"/>
        <v>100</v>
      </c>
      <c r="F125" s="365"/>
    </row>
    <row r="126" spans="1:6" s="49" customFormat="1" ht="19.5" customHeight="1">
      <c r="A126" s="62" t="s">
        <v>456</v>
      </c>
      <c r="B126" s="62" t="s">
        <v>291</v>
      </c>
      <c r="C126" s="63">
        <v>120</v>
      </c>
      <c r="D126" s="63">
        <v>120</v>
      </c>
      <c r="E126" s="64">
        <f t="shared" si="1"/>
        <v>100</v>
      </c>
      <c r="F126" s="365"/>
    </row>
    <row r="127" spans="1:6" s="49" customFormat="1" ht="19.5" customHeight="1">
      <c r="A127" s="62" t="s">
        <v>457</v>
      </c>
      <c r="B127" s="62" t="s">
        <v>300</v>
      </c>
      <c r="C127" s="63">
        <v>290</v>
      </c>
      <c r="D127" s="63">
        <v>290</v>
      </c>
      <c r="E127" s="64">
        <f t="shared" si="1"/>
        <v>100</v>
      </c>
      <c r="F127" s="365"/>
    </row>
    <row r="128" spans="1:6" s="49" customFormat="1" ht="19.5" customHeight="1">
      <c r="A128" s="62" t="s">
        <v>458</v>
      </c>
      <c r="B128" s="62" t="s">
        <v>289</v>
      </c>
      <c r="C128" s="63">
        <v>260</v>
      </c>
      <c r="D128" s="63">
        <v>260</v>
      </c>
      <c r="E128" s="64">
        <f t="shared" si="1"/>
        <v>100</v>
      </c>
      <c r="F128" s="365"/>
    </row>
    <row r="129" spans="1:6" s="49" customFormat="1" ht="19.5" customHeight="1">
      <c r="A129" s="62" t="s">
        <v>440</v>
      </c>
      <c r="B129" s="62" t="s">
        <v>289</v>
      </c>
      <c r="C129" s="63">
        <v>680</v>
      </c>
      <c r="D129" s="63">
        <v>680</v>
      </c>
      <c r="E129" s="64">
        <f t="shared" si="1"/>
        <v>100</v>
      </c>
      <c r="F129" s="365"/>
    </row>
    <row r="130" spans="1:6" s="49" customFormat="1" ht="19.5" customHeight="1">
      <c r="A130" s="62" t="s">
        <v>459</v>
      </c>
      <c r="B130" s="62" t="s">
        <v>351</v>
      </c>
      <c r="C130" s="63">
        <v>7</v>
      </c>
      <c r="D130" s="63">
        <v>0</v>
      </c>
      <c r="E130" s="64">
        <f t="shared" si="1"/>
        <v>0</v>
      </c>
      <c r="F130" s="365"/>
    </row>
    <row r="131" spans="1:6" s="49" customFormat="1" ht="19.5" customHeight="1">
      <c r="A131" s="62" t="s">
        <v>401</v>
      </c>
      <c r="B131" s="62" t="s">
        <v>211</v>
      </c>
      <c r="C131" s="63">
        <v>135.6</v>
      </c>
      <c r="D131" s="63">
        <v>135.6</v>
      </c>
      <c r="E131" s="64">
        <f aca="true" t="shared" si="2" ref="E131:E194">D131/C131*100</f>
        <v>100</v>
      </c>
      <c r="F131" s="365"/>
    </row>
    <row r="132" spans="1:6" s="49" customFormat="1" ht="19.5" customHeight="1">
      <c r="A132" s="62" t="s">
        <v>399</v>
      </c>
      <c r="B132" s="62" t="s">
        <v>211</v>
      </c>
      <c r="C132" s="63">
        <v>720.4</v>
      </c>
      <c r="D132" s="63">
        <v>720.4</v>
      </c>
      <c r="E132" s="64">
        <f t="shared" si="2"/>
        <v>100</v>
      </c>
      <c r="F132" s="365"/>
    </row>
    <row r="133" spans="1:6" s="49" customFormat="1" ht="19.5" customHeight="1">
      <c r="A133" s="62" t="s">
        <v>399</v>
      </c>
      <c r="B133" s="62" t="s">
        <v>268</v>
      </c>
      <c r="C133" s="63">
        <v>75</v>
      </c>
      <c r="D133" s="63">
        <v>75</v>
      </c>
      <c r="E133" s="64">
        <f t="shared" si="2"/>
        <v>100</v>
      </c>
      <c r="F133" s="365"/>
    </row>
    <row r="134" spans="1:6" s="49" customFormat="1" ht="19.5" customHeight="1">
      <c r="A134" s="62" t="s">
        <v>399</v>
      </c>
      <c r="B134" s="62" t="s">
        <v>268</v>
      </c>
      <c r="C134" s="63">
        <v>16</v>
      </c>
      <c r="D134" s="63">
        <v>16</v>
      </c>
      <c r="E134" s="64">
        <f t="shared" si="2"/>
        <v>100</v>
      </c>
      <c r="F134" s="365"/>
    </row>
    <row r="135" spans="1:6" s="49" customFormat="1" ht="19.5" customHeight="1">
      <c r="A135" s="62" t="s">
        <v>450</v>
      </c>
      <c r="B135" s="62" t="s">
        <v>208</v>
      </c>
      <c r="C135" s="63">
        <v>100.97</v>
      </c>
      <c r="D135" s="63">
        <v>100.97</v>
      </c>
      <c r="E135" s="64">
        <f t="shared" si="2"/>
        <v>100</v>
      </c>
      <c r="F135" s="365"/>
    </row>
    <row r="136" spans="1:6" s="49" customFormat="1" ht="19.5" customHeight="1">
      <c r="A136" s="62" t="s">
        <v>460</v>
      </c>
      <c r="B136" s="62" t="s">
        <v>286</v>
      </c>
      <c r="C136" s="63">
        <v>98.1</v>
      </c>
      <c r="D136" s="63">
        <v>98.1</v>
      </c>
      <c r="E136" s="64">
        <f t="shared" si="2"/>
        <v>100</v>
      </c>
      <c r="F136" s="365"/>
    </row>
    <row r="137" spans="1:6" s="49" customFormat="1" ht="19.5" customHeight="1">
      <c r="A137" s="62" t="s">
        <v>461</v>
      </c>
      <c r="B137" s="62" t="s">
        <v>286</v>
      </c>
      <c r="C137" s="63">
        <v>220.3</v>
      </c>
      <c r="D137" s="63">
        <v>220.3</v>
      </c>
      <c r="E137" s="64">
        <f t="shared" si="2"/>
        <v>100</v>
      </c>
      <c r="F137" s="365"/>
    </row>
    <row r="138" spans="1:6" s="49" customFormat="1" ht="19.5" customHeight="1">
      <c r="A138" s="62" t="s">
        <v>462</v>
      </c>
      <c r="B138" s="62" t="s">
        <v>286</v>
      </c>
      <c r="C138" s="63">
        <v>589</v>
      </c>
      <c r="D138" s="63">
        <v>589</v>
      </c>
      <c r="E138" s="64">
        <f t="shared" si="2"/>
        <v>100</v>
      </c>
      <c r="F138" s="365"/>
    </row>
    <row r="139" spans="1:6" s="49" customFormat="1" ht="19.5" customHeight="1">
      <c r="A139" s="62" t="s">
        <v>463</v>
      </c>
      <c r="B139" s="62" t="s">
        <v>283</v>
      </c>
      <c r="C139" s="63">
        <v>6870</v>
      </c>
      <c r="D139" s="63">
        <v>6870</v>
      </c>
      <c r="E139" s="64">
        <f t="shared" si="2"/>
        <v>100</v>
      </c>
      <c r="F139" s="365"/>
    </row>
    <row r="140" spans="1:6" s="49" customFormat="1" ht="19.5" customHeight="1">
      <c r="A140" s="62" t="s">
        <v>451</v>
      </c>
      <c r="B140" s="62" t="s">
        <v>283</v>
      </c>
      <c r="C140" s="63">
        <v>2246</v>
      </c>
      <c r="D140" s="63">
        <v>2246</v>
      </c>
      <c r="E140" s="64">
        <f t="shared" si="2"/>
        <v>100</v>
      </c>
      <c r="F140" s="365"/>
    </row>
    <row r="141" spans="1:6" s="49" customFormat="1" ht="19.5" customHeight="1">
      <c r="A141" s="62" t="s">
        <v>464</v>
      </c>
      <c r="B141" s="62" t="s">
        <v>270</v>
      </c>
      <c r="C141" s="63">
        <v>339</v>
      </c>
      <c r="D141" s="63">
        <v>339</v>
      </c>
      <c r="E141" s="64">
        <f t="shared" si="2"/>
        <v>100</v>
      </c>
      <c r="F141" s="365"/>
    </row>
    <row r="142" spans="1:6" s="49" customFormat="1" ht="19.5" customHeight="1">
      <c r="A142" s="62" t="s">
        <v>462</v>
      </c>
      <c r="B142" s="62" t="s">
        <v>270</v>
      </c>
      <c r="C142" s="63">
        <v>4895</v>
      </c>
      <c r="D142" s="63">
        <v>4895</v>
      </c>
      <c r="E142" s="64">
        <f t="shared" si="2"/>
        <v>100</v>
      </c>
      <c r="F142" s="365"/>
    </row>
    <row r="143" spans="1:6" s="49" customFormat="1" ht="19.5" customHeight="1">
      <c r="A143" s="62" t="s">
        <v>465</v>
      </c>
      <c r="B143" s="62" t="s">
        <v>213</v>
      </c>
      <c r="C143" s="63">
        <v>1468.67</v>
      </c>
      <c r="D143" s="63">
        <v>1468.67</v>
      </c>
      <c r="E143" s="64">
        <f t="shared" si="2"/>
        <v>100</v>
      </c>
      <c r="F143" s="365"/>
    </row>
    <row r="144" spans="1:6" s="49" customFormat="1" ht="19.5" customHeight="1">
      <c r="A144" s="62" t="s">
        <v>465</v>
      </c>
      <c r="B144" s="62" t="s">
        <v>213</v>
      </c>
      <c r="C144" s="63">
        <v>500</v>
      </c>
      <c r="D144" s="63">
        <v>500</v>
      </c>
      <c r="E144" s="64">
        <f t="shared" si="2"/>
        <v>100</v>
      </c>
      <c r="F144" s="365"/>
    </row>
    <row r="145" spans="1:6" s="49" customFormat="1" ht="19.5" customHeight="1">
      <c r="A145" s="62" t="s">
        <v>466</v>
      </c>
      <c r="B145" s="62" t="s">
        <v>205</v>
      </c>
      <c r="C145" s="63">
        <v>1300</v>
      </c>
      <c r="D145" s="63">
        <v>1300</v>
      </c>
      <c r="E145" s="64">
        <f t="shared" si="2"/>
        <v>100</v>
      </c>
      <c r="F145" s="365"/>
    </row>
    <row r="146" spans="1:6" s="49" customFormat="1" ht="19.5" customHeight="1">
      <c r="A146" s="62" t="s">
        <v>467</v>
      </c>
      <c r="B146" s="62" t="s">
        <v>205</v>
      </c>
      <c r="C146" s="63">
        <v>400</v>
      </c>
      <c r="D146" s="63">
        <v>400</v>
      </c>
      <c r="E146" s="64">
        <f t="shared" si="2"/>
        <v>100</v>
      </c>
      <c r="F146" s="365"/>
    </row>
    <row r="147" spans="1:6" s="49" customFormat="1" ht="19.5" customHeight="1">
      <c r="A147" s="62" t="s">
        <v>468</v>
      </c>
      <c r="B147" s="62" t="s">
        <v>205</v>
      </c>
      <c r="C147" s="63">
        <v>25.2</v>
      </c>
      <c r="D147" s="63">
        <v>25.2</v>
      </c>
      <c r="E147" s="64">
        <f t="shared" si="2"/>
        <v>100</v>
      </c>
      <c r="F147" s="365"/>
    </row>
    <row r="148" spans="1:6" s="49" customFormat="1" ht="19.5" customHeight="1">
      <c r="A148" s="62" t="s">
        <v>468</v>
      </c>
      <c r="B148" s="62" t="s">
        <v>469</v>
      </c>
      <c r="C148" s="63">
        <v>54.8</v>
      </c>
      <c r="D148" s="63">
        <v>54.8</v>
      </c>
      <c r="E148" s="64">
        <f t="shared" si="2"/>
        <v>100</v>
      </c>
      <c r="F148" s="365"/>
    </row>
    <row r="149" spans="1:6" s="49" customFormat="1" ht="19.5" customHeight="1">
      <c r="A149" s="62" t="s">
        <v>470</v>
      </c>
      <c r="B149" s="62" t="s">
        <v>302</v>
      </c>
      <c r="C149" s="63">
        <v>25</v>
      </c>
      <c r="D149" s="63">
        <v>25</v>
      </c>
      <c r="E149" s="64">
        <f t="shared" si="2"/>
        <v>100</v>
      </c>
      <c r="F149" s="365"/>
    </row>
    <row r="150" spans="1:6" s="49" customFormat="1" ht="19.5" customHeight="1">
      <c r="A150" s="62" t="s">
        <v>470</v>
      </c>
      <c r="B150" s="62" t="s">
        <v>301</v>
      </c>
      <c r="C150" s="63">
        <v>41</v>
      </c>
      <c r="D150" s="63">
        <v>41</v>
      </c>
      <c r="E150" s="64">
        <f t="shared" si="2"/>
        <v>100</v>
      </c>
      <c r="F150" s="365"/>
    </row>
    <row r="151" spans="1:6" s="49" customFormat="1" ht="19.5" customHeight="1">
      <c r="A151" s="62" t="s">
        <v>471</v>
      </c>
      <c r="B151" s="62" t="s">
        <v>302</v>
      </c>
      <c r="C151" s="63">
        <v>6</v>
      </c>
      <c r="D151" s="63">
        <v>6</v>
      </c>
      <c r="E151" s="64">
        <f t="shared" si="2"/>
        <v>100</v>
      </c>
      <c r="F151" s="365"/>
    </row>
    <row r="152" spans="1:6" s="49" customFormat="1" ht="19.5" customHeight="1">
      <c r="A152" s="62" t="s">
        <v>472</v>
      </c>
      <c r="B152" s="62" t="s">
        <v>272</v>
      </c>
      <c r="C152" s="63">
        <v>111.32</v>
      </c>
      <c r="D152" s="63">
        <v>111.32</v>
      </c>
      <c r="E152" s="64">
        <f t="shared" si="2"/>
        <v>100</v>
      </c>
      <c r="F152" s="365"/>
    </row>
    <row r="153" spans="1:6" s="49" customFormat="1" ht="19.5" customHeight="1">
      <c r="A153" s="62" t="s">
        <v>473</v>
      </c>
      <c r="B153" s="62" t="s">
        <v>272</v>
      </c>
      <c r="C153" s="63">
        <v>898.06</v>
      </c>
      <c r="D153" s="63">
        <v>898.06</v>
      </c>
      <c r="E153" s="64">
        <f t="shared" si="2"/>
        <v>100</v>
      </c>
      <c r="F153" s="365"/>
    </row>
    <row r="154" spans="1:6" s="49" customFormat="1" ht="19.5" customHeight="1">
      <c r="A154" s="62" t="s">
        <v>473</v>
      </c>
      <c r="B154" s="62" t="s">
        <v>272</v>
      </c>
      <c r="C154" s="63">
        <v>0.78</v>
      </c>
      <c r="D154" s="63">
        <v>0.78</v>
      </c>
      <c r="E154" s="64">
        <f t="shared" si="2"/>
        <v>100</v>
      </c>
      <c r="F154" s="365"/>
    </row>
    <row r="155" spans="1:6" s="49" customFormat="1" ht="19.5" customHeight="1">
      <c r="A155" s="62" t="s">
        <v>474</v>
      </c>
      <c r="B155" s="62" t="s">
        <v>272</v>
      </c>
      <c r="C155" s="63">
        <v>166</v>
      </c>
      <c r="D155" s="63">
        <v>166</v>
      </c>
      <c r="E155" s="64">
        <f t="shared" si="2"/>
        <v>100</v>
      </c>
      <c r="F155" s="365"/>
    </row>
    <row r="156" spans="1:6" s="49" customFormat="1" ht="19.5" customHeight="1">
      <c r="A156" s="62" t="s">
        <v>473</v>
      </c>
      <c r="B156" s="62" t="s">
        <v>272</v>
      </c>
      <c r="C156" s="63">
        <v>7.7</v>
      </c>
      <c r="D156" s="63">
        <v>7.7</v>
      </c>
      <c r="E156" s="64">
        <f t="shared" si="2"/>
        <v>100</v>
      </c>
      <c r="F156" s="365"/>
    </row>
    <row r="157" spans="1:6" s="49" customFormat="1" ht="19.5" customHeight="1">
      <c r="A157" s="62" t="s">
        <v>473</v>
      </c>
      <c r="B157" s="62" t="s">
        <v>272</v>
      </c>
      <c r="C157" s="63">
        <v>3.2</v>
      </c>
      <c r="D157" s="63">
        <v>3.2</v>
      </c>
      <c r="E157" s="64">
        <f t="shared" si="2"/>
        <v>100</v>
      </c>
      <c r="F157" s="365"/>
    </row>
    <row r="158" spans="1:6" s="49" customFormat="1" ht="19.5" customHeight="1">
      <c r="A158" s="62" t="s">
        <v>473</v>
      </c>
      <c r="B158" s="62" t="s">
        <v>272</v>
      </c>
      <c r="C158" s="63">
        <v>31.92</v>
      </c>
      <c r="D158" s="63">
        <v>31.92</v>
      </c>
      <c r="E158" s="64">
        <f t="shared" si="2"/>
        <v>100</v>
      </c>
      <c r="F158" s="365"/>
    </row>
    <row r="159" spans="1:6" s="49" customFormat="1" ht="19.5" customHeight="1">
      <c r="A159" s="62" t="s">
        <v>472</v>
      </c>
      <c r="B159" s="62" t="s">
        <v>272</v>
      </c>
      <c r="C159" s="63">
        <v>557.23</v>
      </c>
      <c r="D159" s="63">
        <v>557.23</v>
      </c>
      <c r="E159" s="64">
        <f t="shared" si="2"/>
        <v>100</v>
      </c>
      <c r="F159" s="365"/>
    </row>
    <row r="160" spans="1:6" s="49" customFormat="1" ht="19.5" customHeight="1">
      <c r="A160" s="62" t="s">
        <v>475</v>
      </c>
      <c r="B160" s="62" t="s">
        <v>292</v>
      </c>
      <c r="C160" s="63">
        <v>1034.5</v>
      </c>
      <c r="D160" s="63">
        <v>1034.5</v>
      </c>
      <c r="E160" s="64">
        <f t="shared" si="2"/>
        <v>100</v>
      </c>
      <c r="F160" s="365"/>
    </row>
    <row r="161" spans="1:6" s="49" customFormat="1" ht="19.5" customHeight="1">
      <c r="A161" s="62" t="s">
        <v>475</v>
      </c>
      <c r="B161" s="62" t="s">
        <v>293</v>
      </c>
      <c r="C161" s="63">
        <v>436.5</v>
      </c>
      <c r="D161" s="63">
        <v>436.5</v>
      </c>
      <c r="E161" s="64">
        <f t="shared" si="2"/>
        <v>100</v>
      </c>
      <c r="F161" s="365"/>
    </row>
    <row r="162" spans="1:6" s="49" customFormat="1" ht="19.5" customHeight="1">
      <c r="A162" s="62" t="s">
        <v>475</v>
      </c>
      <c r="B162" s="62" t="s">
        <v>288</v>
      </c>
      <c r="C162" s="63">
        <v>74.7</v>
      </c>
      <c r="D162" s="63">
        <v>74.7</v>
      </c>
      <c r="E162" s="64">
        <f t="shared" si="2"/>
        <v>100</v>
      </c>
      <c r="F162" s="365"/>
    </row>
    <row r="163" spans="1:6" s="49" customFormat="1" ht="19.5" customHeight="1">
      <c r="A163" s="62" t="s">
        <v>450</v>
      </c>
      <c r="B163" s="62" t="s">
        <v>208</v>
      </c>
      <c r="C163" s="63">
        <v>90.66</v>
      </c>
      <c r="D163" s="63">
        <v>90.66</v>
      </c>
      <c r="E163" s="64">
        <f t="shared" si="2"/>
        <v>100</v>
      </c>
      <c r="F163" s="365"/>
    </row>
    <row r="164" spans="1:6" s="49" customFormat="1" ht="19.5" customHeight="1">
      <c r="A164" s="62" t="s">
        <v>476</v>
      </c>
      <c r="B164" s="62" t="s">
        <v>449</v>
      </c>
      <c r="C164" s="63">
        <v>106.7</v>
      </c>
      <c r="D164" s="63">
        <v>106.7</v>
      </c>
      <c r="E164" s="64">
        <f t="shared" si="2"/>
        <v>100</v>
      </c>
      <c r="F164" s="365"/>
    </row>
    <row r="165" spans="1:6" s="49" customFormat="1" ht="19.5" customHeight="1">
      <c r="A165" s="62" t="s">
        <v>477</v>
      </c>
      <c r="B165" s="62" t="s">
        <v>292</v>
      </c>
      <c r="C165" s="63">
        <v>9.2</v>
      </c>
      <c r="D165" s="63">
        <v>9.2</v>
      </c>
      <c r="E165" s="64">
        <f t="shared" si="2"/>
        <v>100</v>
      </c>
      <c r="F165" s="365"/>
    </row>
    <row r="166" spans="1:6" s="49" customFormat="1" ht="19.5" customHeight="1">
      <c r="A166" s="62" t="s">
        <v>477</v>
      </c>
      <c r="B166" s="62" t="s">
        <v>293</v>
      </c>
      <c r="C166" s="63">
        <v>5.8</v>
      </c>
      <c r="D166" s="63">
        <v>5.8</v>
      </c>
      <c r="E166" s="64">
        <f t="shared" si="2"/>
        <v>100</v>
      </c>
      <c r="F166" s="365"/>
    </row>
    <row r="167" spans="1:6" s="49" customFormat="1" ht="19.5" customHeight="1">
      <c r="A167" s="62" t="s">
        <v>478</v>
      </c>
      <c r="B167" s="62" t="s">
        <v>268</v>
      </c>
      <c r="C167" s="63">
        <v>3</v>
      </c>
      <c r="D167" s="63">
        <v>3</v>
      </c>
      <c r="E167" s="64">
        <f t="shared" si="2"/>
        <v>100</v>
      </c>
      <c r="F167" s="365"/>
    </row>
    <row r="168" spans="1:6" s="49" customFormat="1" ht="19.5" customHeight="1">
      <c r="A168" s="62" t="s">
        <v>479</v>
      </c>
      <c r="B168" s="62" t="s">
        <v>354</v>
      </c>
      <c r="C168" s="63">
        <v>7.8</v>
      </c>
      <c r="D168" s="63">
        <v>7.8</v>
      </c>
      <c r="E168" s="64">
        <f t="shared" si="2"/>
        <v>100</v>
      </c>
      <c r="F168" s="365"/>
    </row>
    <row r="169" spans="1:6" s="49" customFormat="1" ht="19.5" customHeight="1">
      <c r="A169" s="62" t="s">
        <v>480</v>
      </c>
      <c r="B169" s="62" t="s">
        <v>354</v>
      </c>
      <c r="C169" s="63">
        <v>10</v>
      </c>
      <c r="D169" s="63">
        <v>10</v>
      </c>
      <c r="E169" s="64">
        <f t="shared" si="2"/>
        <v>100</v>
      </c>
      <c r="F169" s="365"/>
    </row>
    <row r="170" spans="1:6" s="49" customFormat="1" ht="19.5" customHeight="1">
      <c r="A170" s="62" t="s">
        <v>481</v>
      </c>
      <c r="B170" s="62" t="s">
        <v>305</v>
      </c>
      <c r="C170" s="63">
        <v>44</v>
      </c>
      <c r="D170" s="63">
        <v>44</v>
      </c>
      <c r="E170" s="64">
        <f t="shared" si="2"/>
        <v>100</v>
      </c>
      <c r="F170" s="365"/>
    </row>
    <row r="171" spans="1:6" s="49" customFormat="1" ht="19.5" customHeight="1">
      <c r="A171" s="62" t="s">
        <v>482</v>
      </c>
      <c r="B171" s="62" t="s">
        <v>305</v>
      </c>
      <c r="C171" s="63">
        <v>14</v>
      </c>
      <c r="D171" s="63">
        <v>14</v>
      </c>
      <c r="E171" s="64">
        <f t="shared" si="2"/>
        <v>100</v>
      </c>
      <c r="F171" s="365"/>
    </row>
    <row r="172" spans="1:6" s="49" customFormat="1" ht="19.5" customHeight="1">
      <c r="A172" s="62" t="s">
        <v>483</v>
      </c>
      <c r="B172" s="62" t="s">
        <v>305</v>
      </c>
      <c r="C172" s="63">
        <v>7</v>
      </c>
      <c r="D172" s="63">
        <v>7</v>
      </c>
      <c r="E172" s="64">
        <f t="shared" si="2"/>
        <v>100</v>
      </c>
      <c r="F172" s="365"/>
    </row>
    <row r="173" spans="1:6" s="49" customFormat="1" ht="19.5" customHeight="1">
      <c r="A173" s="62" t="s">
        <v>484</v>
      </c>
      <c r="B173" s="62" t="s">
        <v>485</v>
      </c>
      <c r="C173" s="63">
        <v>184.8</v>
      </c>
      <c r="D173" s="63">
        <v>184.8</v>
      </c>
      <c r="E173" s="64">
        <f t="shared" si="2"/>
        <v>100</v>
      </c>
      <c r="F173" s="365"/>
    </row>
    <row r="174" spans="1:6" s="49" customFormat="1" ht="19.5" customHeight="1">
      <c r="A174" s="62" t="s">
        <v>486</v>
      </c>
      <c r="B174" s="62" t="s">
        <v>298</v>
      </c>
      <c r="C174" s="63">
        <v>135.2</v>
      </c>
      <c r="D174" s="63">
        <v>135.2</v>
      </c>
      <c r="E174" s="64">
        <f t="shared" si="2"/>
        <v>100</v>
      </c>
      <c r="F174" s="365"/>
    </row>
    <row r="175" spans="1:6" s="49" customFormat="1" ht="19.5" customHeight="1">
      <c r="A175" s="62" t="s">
        <v>437</v>
      </c>
      <c r="B175" s="62" t="s">
        <v>269</v>
      </c>
      <c r="C175" s="63">
        <v>1.81</v>
      </c>
      <c r="D175" s="63">
        <v>1.81</v>
      </c>
      <c r="E175" s="64">
        <f t="shared" si="2"/>
        <v>100</v>
      </c>
      <c r="F175" s="365"/>
    </row>
    <row r="176" spans="1:6" s="49" customFormat="1" ht="19.5" customHeight="1">
      <c r="A176" s="62" t="s">
        <v>487</v>
      </c>
      <c r="B176" s="62" t="s">
        <v>346</v>
      </c>
      <c r="C176" s="63">
        <v>130</v>
      </c>
      <c r="D176" s="63">
        <v>130</v>
      </c>
      <c r="E176" s="64">
        <f t="shared" si="2"/>
        <v>100</v>
      </c>
      <c r="F176" s="365"/>
    </row>
    <row r="177" spans="1:6" s="49" customFormat="1" ht="19.5" customHeight="1">
      <c r="A177" s="62" t="s">
        <v>488</v>
      </c>
      <c r="B177" s="62" t="s">
        <v>383</v>
      </c>
      <c r="C177" s="63">
        <f>2262-166.9-4.9</f>
        <v>2090.2</v>
      </c>
      <c r="D177" s="63">
        <f>2205.5+56.5-166.9-4.9</f>
        <v>2090.2</v>
      </c>
      <c r="E177" s="64">
        <f t="shared" si="2"/>
        <v>100</v>
      </c>
      <c r="F177" s="365"/>
    </row>
    <row r="178" spans="1:6" s="49" customFormat="1" ht="19.5" customHeight="1">
      <c r="A178" s="62" t="s">
        <v>489</v>
      </c>
      <c r="B178" s="62" t="s">
        <v>269</v>
      </c>
      <c r="C178" s="63">
        <v>80</v>
      </c>
      <c r="D178" s="63">
        <v>80</v>
      </c>
      <c r="E178" s="64">
        <f t="shared" si="2"/>
        <v>100</v>
      </c>
      <c r="F178" s="365"/>
    </row>
    <row r="179" spans="1:6" s="49" customFormat="1" ht="19.5" customHeight="1">
      <c r="A179" s="62" t="s">
        <v>490</v>
      </c>
      <c r="B179" s="62" t="s">
        <v>269</v>
      </c>
      <c r="C179" s="63">
        <v>12</v>
      </c>
      <c r="D179" s="63">
        <v>12</v>
      </c>
      <c r="E179" s="64">
        <f t="shared" si="2"/>
        <v>100</v>
      </c>
      <c r="F179" s="365"/>
    </row>
    <row r="180" spans="1:6" s="49" customFormat="1" ht="19.5" customHeight="1">
      <c r="A180" s="62" t="s">
        <v>491</v>
      </c>
      <c r="B180" s="62" t="s">
        <v>269</v>
      </c>
      <c r="C180" s="63">
        <v>22.4</v>
      </c>
      <c r="D180" s="63">
        <v>22.4</v>
      </c>
      <c r="E180" s="64">
        <f t="shared" si="2"/>
        <v>100</v>
      </c>
      <c r="F180" s="365"/>
    </row>
    <row r="181" spans="1:6" s="49" customFormat="1" ht="19.5" customHeight="1">
      <c r="A181" s="62" t="s">
        <v>492</v>
      </c>
      <c r="B181" s="62" t="s">
        <v>493</v>
      </c>
      <c r="C181" s="63">
        <v>100</v>
      </c>
      <c r="D181" s="63">
        <v>100</v>
      </c>
      <c r="E181" s="64">
        <f t="shared" si="2"/>
        <v>100</v>
      </c>
      <c r="F181" s="365"/>
    </row>
    <row r="182" spans="1:6" s="49" customFormat="1" ht="19.5" customHeight="1">
      <c r="A182" s="62" t="s">
        <v>494</v>
      </c>
      <c r="B182" s="62" t="s">
        <v>298</v>
      </c>
      <c r="C182" s="63">
        <v>12.6</v>
      </c>
      <c r="D182" s="63">
        <v>12.6</v>
      </c>
      <c r="E182" s="64">
        <f t="shared" si="2"/>
        <v>100</v>
      </c>
      <c r="F182" s="365"/>
    </row>
    <row r="183" spans="1:6" s="49" customFormat="1" ht="19.5" customHeight="1">
      <c r="A183" s="62" t="s">
        <v>495</v>
      </c>
      <c r="B183" s="62" t="s">
        <v>493</v>
      </c>
      <c r="C183" s="63">
        <v>65</v>
      </c>
      <c r="D183" s="63">
        <v>65</v>
      </c>
      <c r="E183" s="64">
        <f t="shared" si="2"/>
        <v>100</v>
      </c>
      <c r="F183" s="365"/>
    </row>
    <row r="184" spans="1:6" s="49" customFormat="1" ht="19.5" customHeight="1">
      <c r="A184" s="62" t="s">
        <v>496</v>
      </c>
      <c r="B184" s="62" t="s">
        <v>297</v>
      </c>
      <c r="C184" s="63">
        <v>247</v>
      </c>
      <c r="D184" s="63">
        <v>247</v>
      </c>
      <c r="E184" s="64">
        <f t="shared" si="2"/>
        <v>100</v>
      </c>
      <c r="F184" s="365"/>
    </row>
    <row r="185" spans="1:6" s="49" customFormat="1" ht="19.5" customHeight="1">
      <c r="A185" s="62" t="s">
        <v>497</v>
      </c>
      <c r="B185" s="62" t="s">
        <v>274</v>
      </c>
      <c r="C185" s="63">
        <v>148</v>
      </c>
      <c r="D185" s="63">
        <v>148</v>
      </c>
      <c r="E185" s="64">
        <f t="shared" si="2"/>
        <v>100</v>
      </c>
      <c r="F185" s="365"/>
    </row>
    <row r="186" spans="1:6" s="49" customFormat="1" ht="19.5" customHeight="1">
      <c r="A186" s="62" t="s">
        <v>498</v>
      </c>
      <c r="B186" s="62" t="s">
        <v>269</v>
      </c>
      <c r="C186" s="63">
        <v>3</v>
      </c>
      <c r="D186" s="63">
        <v>3</v>
      </c>
      <c r="E186" s="64">
        <f t="shared" si="2"/>
        <v>100</v>
      </c>
      <c r="F186" s="365"/>
    </row>
    <row r="187" spans="1:6" s="49" customFormat="1" ht="19.5" customHeight="1">
      <c r="A187" s="62" t="s">
        <v>499</v>
      </c>
      <c r="B187" s="62" t="s">
        <v>357</v>
      </c>
      <c r="C187" s="63">
        <v>27</v>
      </c>
      <c r="D187" s="63">
        <v>27</v>
      </c>
      <c r="E187" s="64">
        <f t="shared" si="2"/>
        <v>100</v>
      </c>
      <c r="F187" s="365"/>
    </row>
    <row r="188" spans="1:6" s="49" customFormat="1" ht="19.5" customHeight="1">
      <c r="A188" s="62" t="s">
        <v>500</v>
      </c>
      <c r="B188" s="62" t="s">
        <v>269</v>
      </c>
      <c r="C188" s="63">
        <v>390</v>
      </c>
      <c r="D188" s="63">
        <v>390</v>
      </c>
      <c r="E188" s="64">
        <f t="shared" si="2"/>
        <v>100</v>
      </c>
      <c r="F188" s="365"/>
    </row>
    <row r="189" spans="1:6" s="49" customFormat="1" ht="19.5" customHeight="1">
      <c r="A189" s="62" t="s">
        <v>501</v>
      </c>
      <c r="B189" s="62" t="s">
        <v>299</v>
      </c>
      <c r="C189" s="63">
        <v>12.1</v>
      </c>
      <c r="D189" s="63">
        <v>12.1</v>
      </c>
      <c r="E189" s="64">
        <f t="shared" si="2"/>
        <v>100</v>
      </c>
      <c r="F189" s="365"/>
    </row>
    <row r="190" spans="1:6" s="49" customFormat="1" ht="19.5" customHeight="1">
      <c r="A190" s="62" t="s">
        <v>502</v>
      </c>
      <c r="B190" s="62" t="s">
        <v>346</v>
      </c>
      <c r="C190" s="63">
        <v>100</v>
      </c>
      <c r="D190" s="63">
        <v>100</v>
      </c>
      <c r="E190" s="64">
        <f t="shared" si="2"/>
        <v>100</v>
      </c>
      <c r="F190" s="365"/>
    </row>
    <row r="191" spans="1:6" s="49" customFormat="1" ht="19.5" customHeight="1">
      <c r="A191" s="62" t="s">
        <v>503</v>
      </c>
      <c r="B191" s="62" t="s">
        <v>299</v>
      </c>
      <c r="C191" s="63">
        <v>30.3</v>
      </c>
      <c r="D191" s="63">
        <v>30.3</v>
      </c>
      <c r="E191" s="64">
        <f t="shared" si="2"/>
        <v>100</v>
      </c>
      <c r="F191" s="365"/>
    </row>
    <row r="192" spans="1:6" s="49" customFormat="1" ht="19.5" customHeight="1">
      <c r="A192" s="62" t="s">
        <v>504</v>
      </c>
      <c r="B192" s="62" t="s">
        <v>299</v>
      </c>
      <c r="C192" s="63">
        <v>16.7</v>
      </c>
      <c r="D192" s="63">
        <v>16.7</v>
      </c>
      <c r="E192" s="64">
        <f t="shared" si="2"/>
        <v>100</v>
      </c>
      <c r="F192" s="365"/>
    </row>
    <row r="193" spans="1:6" s="49" customFormat="1" ht="19.5" customHeight="1">
      <c r="A193" s="62" t="s">
        <v>505</v>
      </c>
      <c r="B193" s="62" t="s">
        <v>269</v>
      </c>
      <c r="C193" s="63">
        <v>500</v>
      </c>
      <c r="D193" s="63">
        <v>0</v>
      </c>
      <c r="E193" s="64">
        <f t="shared" si="2"/>
        <v>0</v>
      </c>
      <c r="F193" s="365"/>
    </row>
    <row r="194" spans="1:6" s="49" customFormat="1" ht="19.5" customHeight="1">
      <c r="A194" s="62" t="s">
        <v>506</v>
      </c>
      <c r="B194" s="62" t="s">
        <v>376</v>
      </c>
      <c r="C194" s="63">
        <v>6</v>
      </c>
      <c r="D194" s="63">
        <v>6</v>
      </c>
      <c r="E194" s="64">
        <f t="shared" si="2"/>
        <v>100</v>
      </c>
      <c r="F194" s="365"/>
    </row>
    <row r="195" spans="1:6" s="49" customFormat="1" ht="19.5" customHeight="1">
      <c r="A195" s="62" t="s">
        <v>507</v>
      </c>
      <c r="B195" s="62" t="s">
        <v>297</v>
      </c>
      <c r="C195" s="63">
        <v>317.9</v>
      </c>
      <c r="D195" s="63">
        <v>317.9</v>
      </c>
      <c r="E195" s="64">
        <f aca="true" t="shared" si="3" ref="E195:E257">D195/C195*100</f>
        <v>100</v>
      </c>
      <c r="F195" s="365"/>
    </row>
    <row r="196" spans="1:6" s="49" customFormat="1" ht="19.5" customHeight="1">
      <c r="A196" s="62" t="s">
        <v>508</v>
      </c>
      <c r="B196" s="62" t="s">
        <v>346</v>
      </c>
      <c r="C196" s="63">
        <v>23</v>
      </c>
      <c r="D196" s="63">
        <v>23</v>
      </c>
      <c r="E196" s="64">
        <f t="shared" si="3"/>
        <v>100</v>
      </c>
      <c r="F196" s="365"/>
    </row>
    <row r="197" spans="1:6" s="49" customFormat="1" ht="19.5" customHeight="1">
      <c r="A197" s="62" t="s">
        <v>509</v>
      </c>
      <c r="B197" s="62" t="s">
        <v>354</v>
      </c>
      <c r="C197" s="63">
        <v>25</v>
      </c>
      <c r="D197" s="63">
        <v>25</v>
      </c>
      <c r="E197" s="64">
        <f t="shared" si="3"/>
        <v>100</v>
      </c>
      <c r="F197" s="365"/>
    </row>
    <row r="198" spans="1:6" s="49" customFormat="1" ht="19.5" customHeight="1">
      <c r="A198" s="62" t="s">
        <v>510</v>
      </c>
      <c r="B198" s="62" t="s">
        <v>272</v>
      </c>
      <c r="C198" s="63">
        <v>54</v>
      </c>
      <c r="D198" s="63">
        <v>54</v>
      </c>
      <c r="E198" s="64">
        <f t="shared" si="3"/>
        <v>100</v>
      </c>
      <c r="F198" s="365"/>
    </row>
    <row r="199" spans="1:6" s="49" customFormat="1" ht="19.5" customHeight="1">
      <c r="A199" s="62" t="s">
        <v>511</v>
      </c>
      <c r="B199" s="62" t="s">
        <v>512</v>
      </c>
      <c r="C199" s="63">
        <v>38</v>
      </c>
      <c r="D199" s="63">
        <v>0</v>
      </c>
      <c r="E199" s="64">
        <f t="shared" si="3"/>
        <v>0</v>
      </c>
      <c r="F199" s="365"/>
    </row>
    <row r="200" spans="1:6" s="49" customFormat="1" ht="19.5" customHeight="1">
      <c r="A200" s="62" t="s">
        <v>513</v>
      </c>
      <c r="B200" s="62" t="s">
        <v>306</v>
      </c>
      <c r="C200" s="63">
        <v>122.3</v>
      </c>
      <c r="D200" s="63">
        <v>122.3</v>
      </c>
      <c r="E200" s="64">
        <f t="shared" si="3"/>
        <v>100</v>
      </c>
      <c r="F200" s="365"/>
    </row>
    <row r="201" spans="1:6" s="49" customFormat="1" ht="19.5" customHeight="1">
      <c r="A201" s="62" t="s">
        <v>514</v>
      </c>
      <c r="B201" s="62" t="s">
        <v>206</v>
      </c>
      <c r="C201" s="63">
        <v>269.8</v>
      </c>
      <c r="D201" s="63">
        <v>269.8</v>
      </c>
      <c r="E201" s="64">
        <f t="shared" si="3"/>
        <v>100</v>
      </c>
      <c r="F201" s="365"/>
    </row>
    <row r="202" spans="1:6" s="49" customFormat="1" ht="19.5" customHeight="1">
      <c r="A202" s="62" t="s">
        <v>515</v>
      </c>
      <c r="B202" s="62" t="s">
        <v>301</v>
      </c>
      <c r="C202" s="63">
        <v>12.1</v>
      </c>
      <c r="D202" s="63">
        <v>12.1</v>
      </c>
      <c r="E202" s="64">
        <f t="shared" si="3"/>
        <v>100</v>
      </c>
      <c r="F202" s="365"/>
    </row>
    <row r="203" spans="1:6" s="49" customFormat="1" ht="19.5" customHeight="1">
      <c r="A203" s="62" t="s">
        <v>516</v>
      </c>
      <c r="B203" s="62" t="s">
        <v>277</v>
      </c>
      <c r="C203" s="63">
        <v>70.5</v>
      </c>
      <c r="D203" s="63">
        <v>70.5</v>
      </c>
      <c r="E203" s="64">
        <f t="shared" si="3"/>
        <v>100</v>
      </c>
      <c r="F203" s="365"/>
    </row>
    <row r="204" spans="1:6" s="49" customFormat="1" ht="19.5" customHeight="1">
      <c r="A204" s="62" t="s">
        <v>517</v>
      </c>
      <c r="B204" s="62" t="s">
        <v>279</v>
      </c>
      <c r="C204" s="63">
        <v>37</v>
      </c>
      <c r="D204" s="63">
        <v>0</v>
      </c>
      <c r="E204" s="64">
        <f t="shared" si="3"/>
        <v>0</v>
      </c>
      <c r="F204" s="365"/>
    </row>
    <row r="205" spans="1:6" s="49" customFormat="1" ht="19.5" customHeight="1">
      <c r="A205" s="62" t="s">
        <v>518</v>
      </c>
      <c r="B205" s="62" t="s">
        <v>351</v>
      </c>
      <c r="C205" s="63">
        <v>10</v>
      </c>
      <c r="D205" s="63">
        <v>0</v>
      </c>
      <c r="E205" s="64">
        <f t="shared" si="3"/>
        <v>0</v>
      </c>
      <c r="F205" s="365"/>
    </row>
    <row r="206" spans="1:6" s="49" customFormat="1" ht="19.5" customHeight="1">
      <c r="A206" s="62" t="s">
        <v>519</v>
      </c>
      <c r="B206" s="62" t="s">
        <v>293</v>
      </c>
      <c r="C206" s="63">
        <v>15.9</v>
      </c>
      <c r="D206" s="63">
        <v>15.9</v>
      </c>
      <c r="E206" s="64">
        <f t="shared" si="3"/>
        <v>100</v>
      </c>
      <c r="F206" s="365"/>
    </row>
    <row r="207" spans="1:6" s="49" customFormat="1" ht="19.5" customHeight="1">
      <c r="A207" s="62" t="s">
        <v>519</v>
      </c>
      <c r="B207" s="62" t="s">
        <v>292</v>
      </c>
      <c r="C207" s="63">
        <v>96.7</v>
      </c>
      <c r="D207" s="63">
        <v>96.7</v>
      </c>
      <c r="E207" s="64">
        <f t="shared" si="3"/>
        <v>100</v>
      </c>
      <c r="F207" s="365"/>
    </row>
    <row r="208" spans="1:6" s="49" customFormat="1" ht="19.5" customHeight="1">
      <c r="A208" s="62" t="s">
        <v>520</v>
      </c>
      <c r="B208" s="62" t="s">
        <v>292</v>
      </c>
      <c r="C208" s="63">
        <v>6.2</v>
      </c>
      <c r="D208" s="63">
        <v>6.2</v>
      </c>
      <c r="E208" s="64">
        <f t="shared" si="3"/>
        <v>100</v>
      </c>
      <c r="F208" s="365"/>
    </row>
    <row r="209" spans="1:6" s="49" customFormat="1" ht="19.5" customHeight="1">
      <c r="A209" s="62" t="s">
        <v>520</v>
      </c>
      <c r="B209" s="62" t="s">
        <v>293</v>
      </c>
      <c r="C209" s="63">
        <v>1.2</v>
      </c>
      <c r="D209" s="63">
        <v>1.2</v>
      </c>
      <c r="E209" s="64">
        <f t="shared" si="3"/>
        <v>100</v>
      </c>
      <c r="F209" s="365"/>
    </row>
    <row r="210" spans="1:6" s="49" customFormat="1" ht="19.5" customHeight="1">
      <c r="A210" s="62" t="s">
        <v>401</v>
      </c>
      <c r="B210" s="62" t="s">
        <v>210</v>
      </c>
      <c r="C210" s="63">
        <v>12</v>
      </c>
      <c r="D210" s="63">
        <v>12</v>
      </c>
      <c r="E210" s="64">
        <f t="shared" si="3"/>
        <v>100</v>
      </c>
      <c r="F210" s="365"/>
    </row>
    <row r="211" spans="1:6" s="49" customFormat="1" ht="19.5" customHeight="1">
      <c r="A211" s="62" t="s">
        <v>399</v>
      </c>
      <c r="B211" s="62" t="s">
        <v>210</v>
      </c>
      <c r="C211" s="63">
        <v>25</v>
      </c>
      <c r="D211" s="63">
        <v>25</v>
      </c>
      <c r="E211" s="64">
        <f t="shared" si="3"/>
        <v>100</v>
      </c>
      <c r="F211" s="365"/>
    </row>
    <row r="212" spans="1:6" s="49" customFormat="1" ht="19.5" customHeight="1">
      <c r="A212" s="62" t="s">
        <v>521</v>
      </c>
      <c r="B212" s="62" t="s">
        <v>268</v>
      </c>
      <c r="C212" s="63">
        <v>112.4</v>
      </c>
      <c r="D212" s="63">
        <v>112.4</v>
      </c>
      <c r="E212" s="64">
        <f t="shared" si="3"/>
        <v>100</v>
      </c>
      <c r="F212" s="365"/>
    </row>
    <row r="213" spans="1:6" s="49" customFormat="1" ht="19.5" customHeight="1">
      <c r="A213" s="62" t="s">
        <v>522</v>
      </c>
      <c r="B213" s="62" t="s">
        <v>291</v>
      </c>
      <c r="C213" s="63">
        <v>165.8</v>
      </c>
      <c r="D213" s="63">
        <v>165.8</v>
      </c>
      <c r="E213" s="64">
        <f t="shared" si="3"/>
        <v>100</v>
      </c>
      <c r="F213" s="365"/>
    </row>
    <row r="214" spans="1:6" s="49" customFormat="1" ht="19.5" customHeight="1">
      <c r="A214" s="62" t="s">
        <v>523</v>
      </c>
      <c r="B214" s="62" t="s">
        <v>307</v>
      </c>
      <c r="C214" s="63">
        <v>58.3</v>
      </c>
      <c r="D214" s="63">
        <v>58.3</v>
      </c>
      <c r="E214" s="64">
        <f t="shared" si="3"/>
        <v>100</v>
      </c>
      <c r="F214" s="365"/>
    </row>
    <row r="215" spans="1:6" s="49" customFormat="1" ht="19.5" customHeight="1">
      <c r="A215" s="62" t="s">
        <v>524</v>
      </c>
      <c r="B215" s="62" t="s">
        <v>291</v>
      </c>
      <c r="C215" s="63">
        <v>205</v>
      </c>
      <c r="D215" s="63">
        <v>205</v>
      </c>
      <c r="E215" s="64">
        <f t="shared" si="3"/>
        <v>100</v>
      </c>
      <c r="F215" s="365"/>
    </row>
    <row r="216" spans="1:6" s="49" customFormat="1" ht="19.5" customHeight="1">
      <c r="A216" s="62" t="s">
        <v>525</v>
      </c>
      <c r="B216" s="62" t="s">
        <v>291</v>
      </c>
      <c r="C216" s="63">
        <v>29</v>
      </c>
      <c r="D216" s="63">
        <v>29</v>
      </c>
      <c r="E216" s="64">
        <f t="shared" si="3"/>
        <v>100</v>
      </c>
      <c r="F216" s="365"/>
    </row>
    <row r="217" spans="1:6" s="49" customFormat="1" ht="19.5" customHeight="1">
      <c r="A217" s="62" t="s">
        <v>526</v>
      </c>
      <c r="B217" s="62" t="s">
        <v>291</v>
      </c>
      <c r="C217" s="63">
        <v>32.7</v>
      </c>
      <c r="D217" s="63">
        <v>32.7</v>
      </c>
      <c r="E217" s="64">
        <f t="shared" si="3"/>
        <v>100</v>
      </c>
      <c r="F217" s="365"/>
    </row>
    <row r="218" spans="1:6" s="49" customFormat="1" ht="19.5" customHeight="1">
      <c r="A218" s="62" t="s">
        <v>527</v>
      </c>
      <c r="B218" s="62" t="s">
        <v>291</v>
      </c>
      <c r="C218" s="63">
        <v>48</v>
      </c>
      <c r="D218" s="63">
        <v>48</v>
      </c>
      <c r="E218" s="64">
        <f t="shared" si="3"/>
        <v>100</v>
      </c>
      <c r="F218" s="365"/>
    </row>
    <row r="219" spans="1:6" s="49" customFormat="1" ht="19.5" customHeight="1">
      <c r="A219" s="62" t="s">
        <v>528</v>
      </c>
      <c r="B219" s="62" t="s">
        <v>303</v>
      </c>
      <c r="C219" s="63">
        <v>9.2</v>
      </c>
      <c r="D219" s="63">
        <v>9.2</v>
      </c>
      <c r="E219" s="64">
        <f t="shared" si="3"/>
        <v>100</v>
      </c>
      <c r="F219" s="365"/>
    </row>
    <row r="220" spans="1:6" s="49" customFormat="1" ht="19.5" customHeight="1">
      <c r="A220" s="62" t="s">
        <v>401</v>
      </c>
      <c r="B220" s="62" t="s">
        <v>268</v>
      </c>
      <c r="C220" s="63">
        <v>0.7</v>
      </c>
      <c r="D220" s="63">
        <v>0.7</v>
      </c>
      <c r="E220" s="64">
        <f t="shared" si="3"/>
        <v>100</v>
      </c>
      <c r="F220" s="365"/>
    </row>
    <row r="221" spans="1:6" s="49" customFormat="1" ht="19.5" customHeight="1">
      <c r="A221" s="62" t="s">
        <v>529</v>
      </c>
      <c r="B221" s="62" t="s">
        <v>273</v>
      </c>
      <c r="C221" s="63">
        <v>160</v>
      </c>
      <c r="D221" s="63">
        <v>160</v>
      </c>
      <c r="E221" s="64">
        <f t="shared" si="3"/>
        <v>100</v>
      </c>
      <c r="F221" s="365"/>
    </row>
    <row r="222" spans="1:6" s="49" customFormat="1" ht="19.5" customHeight="1">
      <c r="A222" s="62" t="s">
        <v>450</v>
      </c>
      <c r="B222" s="62" t="s">
        <v>208</v>
      </c>
      <c r="C222" s="63">
        <v>27.3</v>
      </c>
      <c r="D222" s="63">
        <v>27.3</v>
      </c>
      <c r="E222" s="64">
        <f t="shared" si="3"/>
        <v>100</v>
      </c>
      <c r="F222" s="365"/>
    </row>
    <row r="223" spans="1:6" s="49" customFormat="1" ht="19.5" customHeight="1">
      <c r="A223" s="62" t="s">
        <v>530</v>
      </c>
      <c r="B223" s="62" t="s">
        <v>449</v>
      </c>
      <c r="C223" s="63">
        <v>7.1</v>
      </c>
      <c r="D223" s="63">
        <v>7.1</v>
      </c>
      <c r="E223" s="64">
        <f t="shared" si="3"/>
        <v>100</v>
      </c>
      <c r="F223" s="365"/>
    </row>
    <row r="224" spans="1:6" s="49" customFormat="1" ht="19.5" customHeight="1">
      <c r="A224" s="62" t="s">
        <v>531</v>
      </c>
      <c r="B224" s="62" t="s">
        <v>383</v>
      </c>
      <c r="C224" s="63">
        <v>4.9</v>
      </c>
      <c r="D224" s="63">
        <v>4.9</v>
      </c>
      <c r="E224" s="64">
        <f t="shared" si="3"/>
        <v>100</v>
      </c>
      <c r="F224" s="365"/>
    </row>
    <row r="225" spans="1:6" s="49" customFormat="1" ht="19.5" customHeight="1">
      <c r="A225" s="62" t="s">
        <v>532</v>
      </c>
      <c r="B225" s="62" t="s">
        <v>354</v>
      </c>
      <c r="C225" s="63">
        <v>2.2</v>
      </c>
      <c r="D225" s="63">
        <v>2.2</v>
      </c>
      <c r="E225" s="64">
        <f t="shared" si="3"/>
        <v>100</v>
      </c>
      <c r="F225" s="365"/>
    </row>
    <row r="226" spans="1:6" s="49" customFormat="1" ht="19.5" customHeight="1">
      <c r="A226" s="62" t="s">
        <v>533</v>
      </c>
      <c r="B226" s="62" t="s">
        <v>299</v>
      </c>
      <c r="C226" s="63">
        <v>2.3</v>
      </c>
      <c r="D226" s="63">
        <v>2.3</v>
      </c>
      <c r="E226" s="64">
        <f t="shared" si="3"/>
        <v>100</v>
      </c>
      <c r="F226" s="365"/>
    </row>
    <row r="227" spans="1:6" s="49" customFormat="1" ht="19.5" customHeight="1">
      <c r="A227" s="62" t="s">
        <v>534</v>
      </c>
      <c r="B227" s="62" t="s">
        <v>303</v>
      </c>
      <c r="C227" s="63">
        <v>6</v>
      </c>
      <c r="D227" s="63">
        <v>6</v>
      </c>
      <c r="E227" s="64">
        <f t="shared" si="3"/>
        <v>100</v>
      </c>
      <c r="F227" s="365"/>
    </row>
    <row r="228" spans="1:6" s="49" customFormat="1" ht="19.5" customHeight="1">
      <c r="A228" s="62" t="s">
        <v>535</v>
      </c>
      <c r="B228" s="62" t="s">
        <v>536</v>
      </c>
      <c r="C228" s="63">
        <v>4.1</v>
      </c>
      <c r="D228" s="63">
        <v>4.1</v>
      </c>
      <c r="E228" s="64">
        <f t="shared" si="3"/>
        <v>100</v>
      </c>
      <c r="F228" s="365"/>
    </row>
    <row r="229" spans="1:6" s="49" customFormat="1" ht="19.5" customHeight="1">
      <c r="A229" s="62" t="s">
        <v>537</v>
      </c>
      <c r="B229" s="62" t="s">
        <v>303</v>
      </c>
      <c r="C229" s="63">
        <v>1.8</v>
      </c>
      <c r="D229" s="63">
        <v>1.8</v>
      </c>
      <c r="E229" s="64">
        <f t="shared" si="3"/>
        <v>100</v>
      </c>
      <c r="F229" s="365"/>
    </row>
    <row r="230" spans="1:6" s="49" customFormat="1" ht="19.5" customHeight="1">
      <c r="A230" s="62" t="s">
        <v>538</v>
      </c>
      <c r="B230" s="62" t="s">
        <v>539</v>
      </c>
      <c r="C230" s="63">
        <v>48</v>
      </c>
      <c r="D230" s="63">
        <v>48</v>
      </c>
      <c r="E230" s="64">
        <f t="shared" si="3"/>
        <v>100</v>
      </c>
      <c r="F230" s="365"/>
    </row>
    <row r="231" spans="1:6" s="49" customFormat="1" ht="19.5" customHeight="1">
      <c r="A231" s="62" t="s">
        <v>540</v>
      </c>
      <c r="B231" s="62" t="s">
        <v>206</v>
      </c>
      <c r="C231" s="63">
        <v>107</v>
      </c>
      <c r="D231" s="63">
        <v>107</v>
      </c>
      <c r="E231" s="64">
        <f t="shared" si="3"/>
        <v>100</v>
      </c>
      <c r="F231" s="365"/>
    </row>
    <row r="232" spans="1:6" s="49" customFormat="1" ht="19.5" customHeight="1">
      <c r="A232" s="62" t="s">
        <v>541</v>
      </c>
      <c r="B232" s="62" t="s">
        <v>206</v>
      </c>
      <c r="C232" s="63">
        <v>40</v>
      </c>
      <c r="D232" s="63">
        <v>40</v>
      </c>
      <c r="E232" s="64">
        <f t="shared" si="3"/>
        <v>100</v>
      </c>
      <c r="F232" s="365"/>
    </row>
    <row r="233" spans="1:6" s="49" customFormat="1" ht="19.5" customHeight="1">
      <c r="A233" s="62" t="s">
        <v>542</v>
      </c>
      <c r="B233" s="62" t="s">
        <v>206</v>
      </c>
      <c r="C233" s="63">
        <v>375</v>
      </c>
      <c r="D233" s="63">
        <v>375</v>
      </c>
      <c r="E233" s="64">
        <f t="shared" si="3"/>
        <v>100</v>
      </c>
      <c r="F233" s="365"/>
    </row>
    <row r="234" spans="1:6" s="49" customFormat="1" ht="19.5" customHeight="1">
      <c r="A234" s="62" t="s">
        <v>543</v>
      </c>
      <c r="B234" s="62" t="s">
        <v>280</v>
      </c>
      <c r="C234" s="63">
        <v>1.32</v>
      </c>
      <c r="D234" s="63">
        <v>1.32</v>
      </c>
      <c r="E234" s="64">
        <f t="shared" si="3"/>
        <v>100</v>
      </c>
      <c r="F234" s="365"/>
    </row>
    <row r="235" spans="1:6" s="49" customFormat="1" ht="19.5" customHeight="1">
      <c r="A235" s="62" t="s">
        <v>544</v>
      </c>
      <c r="B235" s="62" t="s">
        <v>308</v>
      </c>
      <c r="C235" s="63">
        <v>24</v>
      </c>
      <c r="D235" s="63">
        <v>24</v>
      </c>
      <c r="E235" s="64">
        <f t="shared" si="3"/>
        <v>100</v>
      </c>
      <c r="F235" s="365"/>
    </row>
    <row r="236" spans="1:6" s="49" customFormat="1" ht="19.5" customHeight="1">
      <c r="A236" s="62" t="s">
        <v>545</v>
      </c>
      <c r="B236" s="62" t="s">
        <v>305</v>
      </c>
      <c r="C236" s="63">
        <v>40</v>
      </c>
      <c r="D236" s="63">
        <v>40</v>
      </c>
      <c r="E236" s="64">
        <f t="shared" si="3"/>
        <v>100</v>
      </c>
      <c r="F236" s="365"/>
    </row>
    <row r="237" spans="1:6" s="49" customFormat="1" ht="19.5" customHeight="1">
      <c r="A237" s="62" t="s">
        <v>546</v>
      </c>
      <c r="B237" s="62" t="s">
        <v>277</v>
      </c>
      <c r="C237" s="63">
        <v>200</v>
      </c>
      <c r="D237" s="63">
        <v>200</v>
      </c>
      <c r="E237" s="64">
        <f t="shared" si="3"/>
        <v>100</v>
      </c>
      <c r="F237" s="365"/>
    </row>
    <row r="238" spans="1:6" s="49" customFormat="1" ht="19.5" customHeight="1">
      <c r="A238" s="62" t="s">
        <v>547</v>
      </c>
      <c r="B238" s="62" t="s">
        <v>305</v>
      </c>
      <c r="C238" s="63">
        <v>13</v>
      </c>
      <c r="D238" s="63">
        <v>13</v>
      </c>
      <c r="E238" s="64">
        <f t="shared" si="3"/>
        <v>100</v>
      </c>
      <c r="F238" s="365"/>
    </row>
    <row r="239" spans="1:6" s="49" customFormat="1" ht="19.5" customHeight="1">
      <c r="A239" s="62" t="s">
        <v>548</v>
      </c>
      <c r="B239" s="62" t="s">
        <v>354</v>
      </c>
      <c r="C239" s="63">
        <v>11</v>
      </c>
      <c r="D239" s="63">
        <v>11</v>
      </c>
      <c r="E239" s="64">
        <f t="shared" si="3"/>
        <v>100</v>
      </c>
      <c r="F239" s="365"/>
    </row>
    <row r="240" spans="1:6" s="49" customFormat="1" ht="19.5" customHeight="1">
      <c r="A240" s="62" t="s">
        <v>399</v>
      </c>
      <c r="B240" s="62" t="s">
        <v>268</v>
      </c>
      <c r="C240" s="63">
        <v>0.6</v>
      </c>
      <c r="D240" s="63">
        <v>0.6</v>
      </c>
      <c r="E240" s="64">
        <f t="shared" si="3"/>
        <v>100</v>
      </c>
      <c r="F240" s="365"/>
    </row>
    <row r="241" spans="1:6" s="49" customFormat="1" ht="19.5" customHeight="1">
      <c r="A241" s="62" t="s">
        <v>401</v>
      </c>
      <c r="B241" s="62" t="s">
        <v>268</v>
      </c>
      <c r="C241" s="63">
        <v>21</v>
      </c>
      <c r="D241" s="63">
        <v>21</v>
      </c>
      <c r="E241" s="64">
        <f t="shared" si="3"/>
        <v>100</v>
      </c>
      <c r="F241" s="365"/>
    </row>
    <row r="242" spans="1:6" s="49" customFormat="1" ht="19.5" customHeight="1">
      <c r="A242" s="62" t="s">
        <v>399</v>
      </c>
      <c r="B242" s="62" t="s">
        <v>268</v>
      </c>
      <c r="C242" s="63">
        <v>45</v>
      </c>
      <c r="D242" s="63">
        <v>45</v>
      </c>
      <c r="E242" s="64">
        <f t="shared" si="3"/>
        <v>100</v>
      </c>
      <c r="F242" s="365"/>
    </row>
    <row r="243" spans="1:6" s="49" customFormat="1" ht="19.5" customHeight="1">
      <c r="A243" s="62" t="s">
        <v>549</v>
      </c>
      <c r="B243" s="62" t="s">
        <v>267</v>
      </c>
      <c r="C243" s="63">
        <v>973</v>
      </c>
      <c r="D243" s="63">
        <v>973</v>
      </c>
      <c r="E243" s="64">
        <f t="shared" si="3"/>
        <v>100</v>
      </c>
      <c r="F243" s="365"/>
    </row>
    <row r="244" spans="1:6" s="49" customFormat="1" ht="19.5" customHeight="1">
      <c r="A244" s="62" t="s">
        <v>550</v>
      </c>
      <c r="B244" s="62" t="s">
        <v>287</v>
      </c>
      <c r="C244" s="63">
        <v>24</v>
      </c>
      <c r="D244" s="63">
        <v>24</v>
      </c>
      <c r="E244" s="64">
        <f t="shared" si="3"/>
        <v>100</v>
      </c>
      <c r="F244" s="365"/>
    </row>
    <row r="245" spans="1:6" s="49" customFormat="1" ht="19.5" customHeight="1">
      <c r="A245" s="62" t="s">
        <v>551</v>
      </c>
      <c r="B245" s="62" t="s">
        <v>305</v>
      </c>
      <c r="C245" s="63">
        <v>45</v>
      </c>
      <c r="D245" s="63">
        <v>45</v>
      </c>
      <c r="E245" s="64">
        <f t="shared" si="3"/>
        <v>100</v>
      </c>
      <c r="F245" s="365"/>
    </row>
    <row r="246" spans="1:6" s="49" customFormat="1" ht="19.5" customHeight="1">
      <c r="A246" s="62" t="s">
        <v>552</v>
      </c>
      <c r="B246" s="62" t="s">
        <v>553</v>
      </c>
      <c r="C246" s="63">
        <v>88</v>
      </c>
      <c r="D246" s="63">
        <v>0</v>
      </c>
      <c r="E246" s="64">
        <f t="shared" si="3"/>
        <v>0</v>
      </c>
      <c r="F246" s="365"/>
    </row>
    <row r="247" spans="1:6" s="49" customFormat="1" ht="19.5" customHeight="1">
      <c r="A247" s="62" t="s">
        <v>554</v>
      </c>
      <c r="B247" s="62" t="s">
        <v>307</v>
      </c>
      <c r="C247" s="63">
        <v>140.4</v>
      </c>
      <c r="D247" s="63">
        <v>140.4</v>
      </c>
      <c r="E247" s="64">
        <f t="shared" si="3"/>
        <v>100</v>
      </c>
      <c r="F247" s="365"/>
    </row>
    <row r="248" spans="1:6" s="49" customFormat="1" ht="19.5" customHeight="1">
      <c r="A248" s="62" t="s">
        <v>555</v>
      </c>
      <c r="B248" s="62" t="s">
        <v>556</v>
      </c>
      <c r="C248" s="63">
        <v>16</v>
      </c>
      <c r="D248" s="63">
        <v>0</v>
      </c>
      <c r="E248" s="64">
        <f t="shared" si="3"/>
        <v>0</v>
      </c>
      <c r="F248" s="365"/>
    </row>
    <row r="249" spans="1:6" s="49" customFormat="1" ht="19.5" customHeight="1">
      <c r="A249" s="62" t="s">
        <v>557</v>
      </c>
      <c r="B249" s="62" t="s">
        <v>304</v>
      </c>
      <c r="C249" s="63">
        <v>425</v>
      </c>
      <c r="D249" s="63">
        <v>425</v>
      </c>
      <c r="E249" s="64">
        <f t="shared" si="3"/>
        <v>100</v>
      </c>
      <c r="F249" s="365"/>
    </row>
    <row r="250" spans="1:6" s="49" customFormat="1" ht="19.5" customHeight="1">
      <c r="A250" s="62" t="s">
        <v>558</v>
      </c>
      <c r="B250" s="62" t="s">
        <v>304</v>
      </c>
      <c r="C250" s="63">
        <v>5</v>
      </c>
      <c r="D250" s="63">
        <v>5</v>
      </c>
      <c r="E250" s="64">
        <f t="shared" si="3"/>
        <v>100</v>
      </c>
      <c r="F250" s="365"/>
    </row>
    <row r="251" spans="1:6" s="49" customFormat="1" ht="19.5" customHeight="1">
      <c r="A251" s="62" t="s">
        <v>475</v>
      </c>
      <c r="B251" s="62" t="s">
        <v>292</v>
      </c>
      <c r="C251" s="63">
        <v>22</v>
      </c>
      <c r="D251" s="63">
        <v>22</v>
      </c>
      <c r="E251" s="64">
        <f t="shared" si="3"/>
        <v>100</v>
      </c>
      <c r="F251" s="365"/>
    </row>
    <row r="252" spans="1:6" s="49" customFormat="1" ht="19.5" customHeight="1">
      <c r="A252" s="62" t="s">
        <v>475</v>
      </c>
      <c r="B252" s="62" t="s">
        <v>293</v>
      </c>
      <c r="C252" s="63">
        <v>33</v>
      </c>
      <c r="D252" s="63">
        <v>33</v>
      </c>
      <c r="E252" s="64">
        <f t="shared" si="3"/>
        <v>100</v>
      </c>
      <c r="F252" s="365"/>
    </row>
    <row r="253" spans="1:6" s="49" customFormat="1" ht="19.5" customHeight="1">
      <c r="A253" s="62" t="s">
        <v>559</v>
      </c>
      <c r="B253" s="62" t="s">
        <v>560</v>
      </c>
      <c r="C253" s="63">
        <v>1150</v>
      </c>
      <c r="D253" s="63">
        <v>1150</v>
      </c>
      <c r="E253" s="64">
        <f t="shared" si="3"/>
        <v>100</v>
      </c>
      <c r="F253" s="365"/>
    </row>
    <row r="254" spans="1:6" s="49" customFormat="1" ht="19.5" customHeight="1">
      <c r="A254" s="62" t="s">
        <v>401</v>
      </c>
      <c r="B254" s="62" t="s">
        <v>268</v>
      </c>
      <c r="C254" s="63">
        <v>6</v>
      </c>
      <c r="D254" s="63">
        <v>6</v>
      </c>
      <c r="E254" s="64">
        <f t="shared" si="3"/>
        <v>100</v>
      </c>
      <c r="F254" s="365"/>
    </row>
    <row r="255" spans="1:6" s="49" customFormat="1" ht="19.5" customHeight="1">
      <c r="A255" s="62" t="s">
        <v>399</v>
      </c>
      <c r="B255" s="62" t="s">
        <v>268</v>
      </c>
      <c r="C255" s="63">
        <v>10</v>
      </c>
      <c r="D255" s="63">
        <v>10</v>
      </c>
      <c r="E255" s="64">
        <f t="shared" si="3"/>
        <v>100</v>
      </c>
      <c r="F255" s="365"/>
    </row>
    <row r="256" spans="1:6" s="49" customFormat="1" ht="19.5" customHeight="1">
      <c r="A256" s="62" t="s">
        <v>561</v>
      </c>
      <c r="B256" s="62" t="s">
        <v>269</v>
      </c>
      <c r="C256" s="63">
        <v>1000</v>
      </c>
      <c r="D256" s="63">
        <v>1000</v>
      </c>
      <c r="E256" s="64">
        <f t="shared" si="3"/>
        <v>100</v>
      </c>
      <c r="F256" s="365"/>
    </row>
    <row r="257" spans="1:6" s="49" customFormat="1" ht="19.5" customHeight="1">
      <c r="A257" s="62" t="s">
        <v>562</v>
      </c>
      <c r="B257" s="62" t="s">
        <v>300</v>
      </c>
      <c r="C257" s="63">
        <v>304.8</v>
      </c>
      <c r="D257" s="63">
        <v>304.8</v>
      </c>
      <c r="E257" s="64">
        <f t="shared" si="3"/>
        <v>100</v>
      </c>
      <c r="F257" s="365"/>
    </row>
    <row r="258" spans="1:6" s="49" customFormat="1" ht="19.5" customHeight="1">
      <c r="A258" s="62" t="s">
        <v>563</v>
      </c>
      <c r="B258" s="62" t="s">
        <v>278</v>
      </c>
      <c r="C258" s="63">
        <v>159.25</v>
      </c>
      <c r="D258" s="63">
        <v>0</v>
      </c>
      <c r="E258" s="64">
        <f>D258/C258*100</f>
        <v>0</v>
      </c>
      <c r="F258" s="365"/>
    </row>
    <row r="259" spans="1:6" s="49" customFormat="1" ht="19.5" customHeight="1">
      <c r="A259" s="62" t="s">
        <v>564</v>
      </c>
      <c r="B259" s="62" t="s">
        <v>278</v>
      </c>
      <c r="C259" s="170">
        <v>75.56</v>
      </c>
      <c r="D259" s="63">
        <v>0</v>
      </c>
      <c r="E259" s="64">
        <f>D259/C259*100</f>
        <v>0</v>
      </c>
      <c r="F259" s="365"/>
    </row>
    <row r="260" spans="1:6" s="49" customFormat="1" ht="19.5" customHeight="1">
      <c r="A260" s="62" t="s">
        <v>565</v>
      </c>
      <c r="B260" s="62" t="s">
        <v>212</v>
      </c>
      <c r="C260" s="170">
        <v>600</v>
      </c>
      <c r="D260" s="63">
        <v>600</v>
      </c>
      <c r="E260" s="64">
        <f>D260/C260*100</f>
        <v>100</v>
      </c>
      <c r="F260" s="365"/>
    </row>
    <row r="261" spans="1:6" ht="19.5" customHeight="1">
      <c r="A261" s="210" t="s">
        <v>566</v>
      </c>
      <c r="B261" s="211" t="s">
        <v>296</v>
      </c>
      <c r="C261" s="170">
        <v>39.5</v>
      </c>
      <c r="D261" s="170">
        <v>39.5</v>
      </c>
      <c r="E261" s="64">
        <f>D261/C261*100</f>
        <v>100</v>
      </c>
      <c r="F261" s="365"/>
    </row>
    <row r="262" spans="1:6" ht="19.5" customHeight="1">
      <c r="A262" s="210" t="s">
        <v>567</v>
      </c>
      <c r="B262" s="211" t="s">
        <v>354</v>
      </c>
      <c r="C262" s="170">
        <v>40</v>
      </c>
      <c r="D262" s="170">
        <v>40</v>
      </c>
      <c r="E262" s="64">
        <f>D262/C262*100</f>
        <v>100</v>
      </c>
      <c r="F262" s="365"/>
    </row>
  </sheetData>
  <sheetProtection/>
  <autoFilter ref="A10:F262"/>
  <mergeCells count="5">
    <mergeCell ref="A2:E2"/>
    <mergeCell ref="C4:D4"/>
    <mergeCell ref="A4:A5"/>
    <mergeCell ref="B4:B5"/>
    <mergeCell ref="E4:E5"/>
  </mergeCells>
  <printOptions horizontalCentered="1"/>
  <pageMargins left="0.35" right="0.35" top="0.79" bottom="0.79" header="0.51" footer="0.51"/>
  <pageSetup horizontalDpi="600" verticalDpi="600" orientation="landscape" paperSize="9" scale="70"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D14"/>
  <sheetViews>
    <sheetView zoomScalePageLayoutView="0" workbookViewId="0" topLeftCell="A1">
      <selection activeCell="B9" sqref="B9"/>
    </sheetView>
  </sheetViews>
  <sheetFormatPr defaultColWidth="9.00390625" defaultRowHeight="14.25"/>
  <cols>
    <col min="1" max="1" width="38.25390625" style="66" customWidth="1"/>
    <col min="2" max="2" width="13.875" style="66" customWidth="1"/>
    <col min="3" max="3" width="13.50390625" style="66" customWidth="1"/>
    <col min="4" max="4" width="23.00390625" style="66" bestFit="1" customWidth="1"/>
    <col min="5" max="16384" width="9.00390625" style="66" customWidth="1"/>
  </cols>
  <sheetData>
    <row r="1" spans="1:4" ht="15">
      <c r="A1" s="116" t="s">
        <v>1078</v>
      </c>
      <c r="B1" s="117"/>
      <c r="C1" s="117"/>
      <c r="D1" s="117"/>
    </row>
    <row r="2" spans="1:4" ht="20.25">
      <c r="A2" s="431" t="s">
        <v>1126</v>
      </c>
      <c r="B2" s="431"/>
      <c r="C2" s="431"/>
      <c r="D2" s="431"/>
    </row>
    <row r="3" spans="1:4" ht="14.25">
      <c r="A3" s="118"/>
      <c r="B3" s="119"/>
      <c r="C3" s="119"/>
      <c r="D3" s="120" t="s">
        <v>52</v>
      </c>
    </row>
    <row r="4" spans="1:4" ht="22.5" customHeight="1">
      <c r="A4" s="433" t="s">
        <v>2</v>
      </c>
      <c r="B4" s="432" t="s">
        <v>36</v>
      </c>
      <c r="C4" s="432"/>
      <c r="D4" s="432"/>
    </row>
    <row r="5" spans="1:4" ht="22.5" customHeight="1">
      <c r="A5" s="433"/>
      <c r="B5" s="121" t="s">
        <v>6</v>
      </c>
      <c r="C5" s="121" t="s">
        <v>53</v>
      </c>
      <c r="D5" s="121" t="s">
        <v>54</v>
      </c>
    </row>
    <row r="6" spans="1:4" ht="22.5" customHeight="1">
      <c r="A6" s="243" t="s">
        <v>1127</v>
      </c>
      <c r="B6" s="245">
        <f>C6</f>
        <v>44.51</v>
      </c>
      <c r="C6" s="245">
        <v>44.51</v>
      </c>
      <c r="D6" s="245"/>
    </row>
    <row r="7" spans="1:4" s="7" customFormat="1" ht="22.5" customHeight="1">
      <c r="A7" s="244" t="s">
        <v>1128</v>
      </c>
      <c r="B7" s="246">
        <f>C7+D7</f>
        <v>45.39</v>
      </c>
      <c r="C7" s="246">
        <v>45.39</v>
      </c>
      <c r="D7" s="246"/>
    </row>
    <row r="8" spans="1:4" ht="22.5" customHeight="1">
      <c r="A8" s="243" t="s">
        <v>1129</v>
      </c>
      <c r="B8" s="245">
        <f>C8+D8</f>
        <v>12.08</v>
      </c>
      <c r="C8" s="245">
        <v>12.08</v>
      </c>
      <c r="D8" s="245"/>
    </row>
    <row r="9" spans="1:4" ht="22.5" customHeight="1">
      <c r="A9" s="243" t="s">
        <v>1130</v>
      </c>
      <c r="B9" s="245">
        <f>C9+D9</f>
        <v>11.2</v>
      </c>
      <c r="C9" s="245">
        <v>11.2</v>
      </c>
      <c r="D9" s="245"/>
    </row>
    <row r="10" spans="1:4" ht="22.5" customHeight="1">
      <c r="A10" s="243" t="s">
        <v>1131</v>
      </c>
      <c r="B10" s="245">
        <f>C10+D10</f>
        <v>45.39</v>
      </c>
      <c r="C10" s="245">
        <f>C6+C8-C9</f>
        <v>45.39</v>
      </c>
      <c r="D10" s="245"/>
    </row>
    <row r="14" spans="1:4" ht="27">
      <c r="A14" s="434"/>
      <c r="B14" s="434"/>
      <c r="C14" s="434"/>
      <c r="D14" s="434"/>
    </row>
  </sheetData>
  <sheetProtection/>
  <mergeCells count="4">
    <mergeCell ref="A2:D2"/>
    <mergeCell ref="A4:A5"/>
    <mergeCell ref="B4:D4"/>
    <mergeCell ref="A14:D14"/>
  </mergeCells>
  <printOptions horizontalCentered="1"/>
  <pageMargins left="0.71" right="0.71" top="0.75" bottom="0.75"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何倩</cp:lastModifiedBy>
  <cp:lastPrinted>2020-12-31T12:51:07Z</cp:lastPrinted>
  <dcterms:created xsi:type="dcterms:W3CDTF">1996-12-17T01:32:42Z</dcterms:created>
  <dcterms:modified xsi:type="dcterms:W3CDTF">2022-10-10T09:25:54Z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2052-10.1.0.7670</vt:lpwstr>
  </property>
</Properties>
</file>